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5" windowWidth="11340" windowHeight="6540" activeTab="1"/>
  </bookViews>
  <sheets>
    <sheet name="gældende åbningstid" sheetId="5" r:id="rId1"/>
    <sheet name="Flexible åbningtider" sheetId="6" r:id="rId2"/>
  </sheets>
  <calcPr calcId="145621"/>
</workbook>
</file>

<file path=xl/calcChain.xml><?xml version="1.0" encoding="utf-8"?>
<calcChain xmlns="http://schemas.openxmlformats.org/spreadsheetml/2006/main">
  <c r="P4" i="6" l="1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3" i="6"/>
  <c r="Q3" i="6" s="1"/>
  <c r="Q48" i="6"/>
  <c r="Q47" i="6"/>
  <c r="Q46" i="6"/>
  <c r="Q45" i="6"/>
  <c r="Q42" i="6"/>
  <c r="Q41" i="6"/>
  <c r="Q40" i="6"/>
  <c r="Q37" i="6"/>
  <c r="Q35" i="6"/>
  <c r="Q31" i="6"/>
  <c r="Q29" i="6"/>
  <c r="Q28" i="6"/>
  <c r="Q27" i="6"/>
  <c r="Q24" i="6"/>
  <c r="Q23" i="6"/>
  <c r="Q22" i="6"/>
  <c r="Q19" i="6"/>
  <c r="Q17" i="6"/>
  <c r="Q15" i="6"/>
  <c r="Q14" i="6"/>
  <c r="Q13" i="6"/>
  <c r="Q10" i="6"/>
  <c r="Q9" i="6"/>
  <c r="Q8" i="6"/>
  <c r="Q5" i="6"/>
  <c r="Q4" i="6"/>
  <c r="T37" i="6" l="1"/>
  <c r="U37" i="6" s="1"/>
  <c r="L37" i="6"/>
  <c r="M37" i="6" s="1"/>
  <c r="H37" i="6"/>
  <c r="I37" i="6" s="1"/>
  <c r="T35" i="6"/>
  <c r="U35" i="6" s="1"/>
  <c r="L35" i="6"/>
  <c r="M35" i="6" s="1"/>
  <c r="H35" i="6"/>
  <c r="I35" i="6" s="1"/>
  <c r="D35" i="6"/>
  <c r="E35" i="6" s="1"/>
  <c r="T31" i="6"/>
  <c r="U31" i="6" s="1"/>
  <c r="L31" i="6"/>
  <c r="M31" i="6" s="1"/>
  <c r="H31" i="6"/>
  <c r="I31" i="6" s="1"/>
  <c r="D31" i="6"/>
  <c r="E31" i="6" s="1"/>
  <c r="T19" i="6"/>
  <c r="U19" i="6" s="1"/>
  <c r="L19" i="6"/>
  <c r="M19" i="6" s="1"/>
  <c r="H19" i="6"/>
  <c r="I19" i="6" s="1"/>
  <c r="T17" i="6"/>
  <c r="U17" i="6" s="1"/>
  <c r="L17" i="6"/>
  <c r="M17" i="6" s="1"/>
  <c r="H17" i="6"/>
  <c r="I17" i="6" s="1"/>
  <c r="Z55" i="6"/>
  <c r="Y49" i="6" l="1"/>
  <c r="Y43" i="6"/>
  <c r="Y38" i="6"/>
  <c r="Y32" i="6"/>
  <c r="Y25" i="6"/>
  <c r="Y11" i="6"/>
  <c r="T4" i="6"/>
  <c r="T5" i="6"/>
  <c r="T8" i="6"/>
  <c r="T9" i="6"/>
  <c r="T10" i="6"/>
  <c r="T13" i="6"/>
  <c r="T14" i="6"/>
  <c r="T15" i="6"/>
  <c r="T22" i="6"/>
  <c r="T23" i="6"/>
  <c r="T24" i="6"/>
  <c r="T27" i="6"/>
  <c r="T28" i="6"/>
  <c r="T29" i="6"/>
  <c r="T40" i="6"/>
  <c r="T41" i="6"/>
  <c r="T42" i="6"/>
  <c r="T45" i="6"/>
  <c r="T46" i="6"/>
  <c r="T47" i="6"/>
  <c r="T48" i="6"/>
  <c r="T3" i="6"/>
  <c r="U48" i="6"/>
  <c r="U47" i="6"/>
  <c r="U46" i="6"/>
  <c r="U45" i="6"/>
  <c r="U42" i="6"/>
  <c r="U41" i="6"/>
  <c r="U40" i="6"/>
  <c r="U29" i="6"/>
  <c r="U28" i="6"/>
  <c r="U27" i="6"/>
  <c r="U24" i="6"/>
  <c r="U23" i="6"/>
  <c r="U22" i="6"/>
  <c r="U15" i="6"/>
  <c r="U14" i="6"/>
  <c r="U13" i="6"/>
  <c r="U10" i="6"/>
  <c r="U9" i="6"/>
  <c r="U8" i="6"/>
  <c r="U5" i="6"/>
  <c r="U4" i="6"/>
  <c r="U3" i="6"/>
  <c r="L48" i="6"/>
  <c r="M48" i="6" s="1"/>
  <c r="H48" i="6"/>
  <c r="I48" i="6" s="1"/>
  <c r="L45" i="6"/>
  <c r="M45" i="6" s="1"/>
  <c r="H45" i="6"/>
  <c r="I45" i="6" s="1"/>
  <c r="D45" i="6"/>
  <c r="E45" i="6" s="1"/>
  <c r="L42" i="6"/>
  <c r="M42" i="6" s="1"/>
  <c r="H42" i="6"/>
  <c r="I42" i="6" s="1"/>
  <c r="D42" i="6"/>
  <c r="E42" i="6" s="1"/>
  <c r="L41" i="6"/>
  <c r="M41" i="6" s="1"/>
  <c r="H41" i="6"/>
  <c r="I41" i="6" s="1"/>
  <c r="D41" i="6"/>
  <c r="E41" i="6" s="1"/>
  <c r="B33" i="6"/>
  <c r="L27" i="6"/>
  <c r="M27" i="6" s="1"/>
  <c r="H27" i="6"/>
  <c r="I27" i="6" s="1"/>
  <c r="L15" i="6"/>
  <c r="M15" i="6" s="1"/>
  <c r="H15" i="6"/>
  <c r="I15" i="6" s="1"/>
  <c r="L14" i="6"/>
  <c r="M14" i="6" s="1"/>
  <c r="H14" i="6"/>
  <c r="I14" i="6" s="1"/>
  <c r="L13" i="6"/>
  <c r="M13" i="6" s="1"/>
  <c r="H13" i="6"/>
  <c r="I13" i="6" s="1"/>
  <c r="L10" i="6"/>
  <c r="M10" i="6" s="1"/>
  <c r="H10" i="6"/>
  <c r="I10" i="6" s="1"/>
  <c r="L9" i="6"/>
  <c r="M9" i="6" s="1"/>
  <c r="H9" i="6"/>
  <c r="I9" i="6" s="1"/>
  <c r="L8" i="6"/>
  <c r="M8" i="6" s="1"/>
  <c r="H8" i="6"/>
  <c r="I8" i="6" s="1"/>
  <c r="L5" i="6"/>
  <c r="M5" i="6" s="1"/>
  <c r="H5" i="6"/>
  <c r="I5" i="6" s="1"/>
  <c r="D5" i="6"/>
  <c r="E5" i="6" s="1"/>
  <c r="L4" i="6"/>
  <c r="M4" i="6" s="1"/>
  <c r="H4" i="6"/>
  <c r="I4" i="6" s="1"/>
  <c r="L3" i="6"/>
  <c r="M3" i="6" s="1"/>
  <c r="H3" i="6"/>
  <c r="I3" i="6" s="1"/>
  <c r="B51" i="6"/>
  <c r="L47" i="6"/>
  <c r="M47" i="6" s="1"/>
  <c r="H47" i="6"/>
  <c r="I47" i="6" s="1"/>
  <c r="J47" i="6" s="1"/>
  <c r="D47" i="6"/>
  <c r="E47" i="6" s="1"/>
  <c r="L46" i="6"/>
  <c r="M46" i="6" s="1"/>
  <c r="N46" i="6" s="1"/>
  <c r="H46" i="6"/>
  <c r="I46" i="6" s="1"/>
  <c r="D46" i="6"/>
  <c r="E46" i="6" s="1"/>
  <c r="F46" i="6" s="1"/>
  <c r="L40" i="6"/>
  <c r="M40" i="6" s="1"/>
  <c r="H40" i="6"/>
  <c r="I40" i="6" s="1"/>
  <c r="J40" i="6" s="1"/>
  <c r="D40" i="6"/>
  <c r="E40" i="6" s="1"/>
  <c r="L29" i="6"/>
  <c r="M29" i="6" s="1"/>
  <c r="N29" i="6" s="1"/>
  <c r="H29" i="6"/>
  <c r="I29" i="6" s="1"/>
  <c r="D29" i="6"/>
  <c r="E29" i="6" s="1"/>
  <c r="F29" i="6" s="1"/>
  <c r="L28" i="6"/>
  <c r="M28" i="6" s="1"/>
  <c r="H28" i="6"/>
  <c r="I28" i="6" s="1"/>
  <c r="J28" i="6" s="1"/>
  <c r="D28" i="6"/>
  <c r="E28" i="6" s="1"/>
  <c r="L24" i="6"/>
  <c r="M24" i="6" s="1"/>
  <c r="N24" i="6" s="1"/>
  <c r="H24" i="6"/>
  <c r="I24" i="6" s="1"/>
  <c r="J24" i="6" s="1"/>
  <c r="D24" i="6"/>
  <c r="E24" i="6" s="1"/>
  <c r="F24" i="6" s="1"/>
  <c r="L23" i="6"/>
  <c r="M23" i="6" s="1"/>
  <c r="N23" i="6" s="1"/>
  <c r="H23" i="6"/>
  <c r="I23" i="6" s="1"/>
  <c r="J23" i="6" s="1"/>
  <c r="D23" i="6"/>
  <c r="E23" i="6" s="1"/>
  <c r="F23" i="6" s="1"/>
  <c r="L22" i="6"/>
  <c r="M22" i="6" s="1"/>
  <c r="N22" i="6" s="1"/>
  <c r="H22" i="6"/>
  <c r="I22" i="6" s="1"/>
  <c r="J22" i="6" s="1"/>
  <c r="D22" i="6"/>
  <c r="E22" i="6" s="1"/>
  <c r="F22" i="6" s="1"/>
  <c r="B57" i="6" l="1"/>
  <c r="R5" i="6"/>
  <c r="R15" i="6"/>
  <c r="R29" i="6"/>
  <c r="R4" i="6"/>
  <c r="R10" i="6"/>
  <c r="R17" i="6"/>
  <c r="R24" i="6"/>
  <c r="R31" i="6"/>
  <c r="R40" i="6"/>
  <c r="R46" i="6"/>
  <c r="R13" i="6"/>
  <c r="R27" i="6"/>
  <c r="R45" i="6"/>
  <c r="R3" i="6"/>
  <c r="R9" i="6"/>
  <c r="R23" i="6"/>
  <c r="R41" i="6"/>
  <c r="R8" i="6"/>
  <c r="R14" i="6"/>
  <c r="R22" i="6"/>
  <c r="R28" i="6"/>
  <c r="R35" i="6"/>
  <c r="R42" i="6"/>
  <c r="R48" i="6"/>
  <c r="R19" i="6"/>
  <c r="R37" i="6"/>
  <c r="R47" i="6"/>
  <c r="H33" i="6"/>
  <c r="I33" i="6" s="1"/>
  <c r="P33" i="6"/>
  <c r="Q33" i="6" s="1"/>
  <c r="R33" i="6" s="1"/>
  <c r="F28" i="6"/>
  <c r="N28" i="6"/>
  <c r="J29" i="6"/>
  <c r="F40" i="6"/>
  <c r="N40" i="6"/>
  <c r="J46" i="6"/>
  <c r="F47" i="6"/>
  <c r="N47" i="6"/>
  <c r="Z11" i="6"/>
  <c r="Z32" i="6"/>
  <c r="Z43" i="6"/>
  <c r="Z25" i="6"/>
  <c r="Z38" i="6"/>
  <c r="Z49" i="6"/>
  <c r="Z37" i="6"/>
  <c r="F37" i="6"/>
  <c r="F19" i="6"/>
  <c r="F17" i="6"/>
  <c r="Z19" i="6"/>
  <c r="Z17" i="6"/>
  <c r="B54" i="6"/>
  <c r="J5" i="6"/>
  <c r="V4" i="6"/>
  <c r="V8" i="6"/>
  <c r="V10" i="6"/>
  <c r="V14" i="6"/>
  <c r="V22" i="6"/>
  <c r="V24" i="6"/>
  <c r="V28" i="6"/>
  <c r="V41" i="6"/>
  <c r="V45" i="6"/>
  <c r="V47" i="6"/>
  <c r="T33" i="6"/>
  <c r="U33" i="6" s="1"/>
  <c r="V33" i="6" s="1"/>
  <c r="Z3" i="6"/>
  <c r="Z8" i="6"/>
  <c r="Z10" i="6"/>
  <c r="Z14" i="6"/>
  <c r="Z27" i="6"/>
  <c r="J35" i="6"/>
  <c r="V19" i="6"/>
  <c r="V37" i="6"/>
  <c r="V35" i="6"/>
  <c r="V31" i="6"/>
  <c r="N19" i="6"/>
  <c r="J17" i="6"/>
  <c r="N31" i="6"/>
  <c r="V3" i="6"/>
  <c r="V5" i="6"/>
  <c r="V9" i="6"/>
  <c r="V13" i="6"/>
  <c r="V15" i="6"/>
  <c r="V23" i="6"/>
  <c r="V27" i="6"/>
  <c r="V29" i="6"/>
  <c r="V40" i="6"/>
  <c r="V42" i="6"/>
  <c r="V46" i="6"/>
  <c r="V48" i="6"/>
  <c r="B50" i="6"/>
  <c r="Z4" i="6"/>
  <c r="Z9" i="6"/>
  <c r="Z13" i="6"/>
  <c r="Z15" i="6"/>
  <c r="N37" i="6"/>
  <c r="J31" i="6"/>
  <c r="N17" i="6"/>
  <c r="J37" i="6"/>
  <c r="F35" i="6"/>
  <c r="F31" i="6"/>
  <c r="J19" i="6"/>
  <c r="N35" i="6"/>
  <c r="V17" i="6"/>
  <c r="Z50" i="6"/>
  <c r="V50" i="6"/>
  <c r="J48" i="6"/>
  <c r="N45" i="6"/>
  <c r="J45" i="6"/>
  <c r="N48" i="6"/>
  <c r="F45" i="6"/>
  <c r="F48" i="6"/>
  <c r="F42" i="6"/>
  <c r="N42" i="6"/>
  <c r="J42" i="6"/>
  <c r="N41" i="6"/>
  <c r="J41" i="6"/>
  <c r="J33" i="6"/>
  <c r="F41" i="6"/>
  <c r="L33" i="6"/>
  <c r="M33" i="6" s="1"/>
  <c r="N33" i="6" s="1"/>
  <c r="D33" i="6"/>
  <c r="E33" i="6" s="1"/>
  <c r="F33" i="6" s="1"/>
  <c r="N27" i="6"/>
  <c r="J27" i="6"/>
  <c r="F27" i="6"/>
  <c r="N15" i="6"/>
  <c r="J14" i="6"/>
  <c r="J15" i="6"/>
  <c r="N10" i="6"/>
  <c r="F15" i="6"/>
  <c r="F14" i="6"/>
  <c r="N14" i="6"/>
  <c r="F13" i="6"/>
  <c r="N13" i="6"/>
  <c r="J10" i="6"/>
  <c r="J13" i="6"/>
  <c r="J9" i="6"/>
  <c r="F10" i="6"/>
  <c r="N8" i="6"/>
  <c r="N9" i="6"/>
  <c r="F9" i="6"/>
  <c r="F5" i="6"/>
  <c r="N5" i="6"/>
  <c r="J8" i="6"/>
  <c r="F8" i="6"/>
  <c r="N4" i="6"/>
  <c r="F3" i="6"/>
  <c r="N3" i="6"/>
  <c r="J4" i="6"/>
  <c r="F4" i="6"/>
  <c r="J3" i="6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3" i="5"/>
  <c r="P22" i="5"/>
  <c r="P21" i="5"/>
  <c r="P18" i="5"/>
  <c r="P17" i="5"/>
  <c r="P16" i="5"/>
  <c r="P15" i="5"/>
  <c r="P14" i="5"/>
  <c r="P12" i="5"/>
  <c r="P11" i="5"/>
  <c r="P10" i="5"/>
  <c r="P8" i="5"/>
  <c r="P6" i="5"/>
  <c r="P5" i="5"/>
  <c r="P4" i="5"/>
  <c r="P41" i="5" s="1"/>
  <c r="R50" i="6" l="1"/>
  <c r="J50" i="6"/>
  <c r="N50" i="6"/>
  <c r="F50" i="6"/>
  <c r="B41" i="5"/>
  <c r="L37" i="5"/>
  <c r="M37" i="5" s="1"/>
  <c r="N37" i="5" s="1"/>
  <c r="I37" i="5"/>
  <c r="J37" i="5" s="1"/>
  <c r="H37" i="5"/>
  <c r="L36" i="5"/>
  <c r="M36" i="5" s="1"/>
  <c r="N36" i="5" s="1"/>
  <c r="I36" i="5"/>
  <c r="J36" i="5" s="1"/>
  <c r="H36" i="5"/>
  <c r="L35" i="5"/>
  <c r="M35" i="5" s="1"/>
  <c r="N35" i="5" s="1"/>
  <c r="I35" i="5"/>
  <c r="J35" i="5" s="1"/>
  <c r="H35" i="5"/>
  <c r="L34" i="5"/>
  <c r="M34" i="5" s="1"/>
  <c r="N34" i="5" s="1"/>
  <c r="I34" i="5"/>
  <c r="J34" i="5" s="1"/>
  <c r="H34" i="5"/>
  <c r="L33" i="5"/>
  <c r="M33" i="5" s="1"/>
  <c r="N33" i="5" s="1"/>
  <c r="I33" i="5"/>
  <c r="J33" i="5" s="1"/>
  <c r="H33" i="5"/>
  <c r="L32" i="5"/>
  <c r="M32" i="5" s="1"/>
  <c r="N32" i="5" s="1"/>
  <c r="I32" i="5"/>
  <c r="J32" i="5" s="1"/>
  <c r="H32" i="5"/>
  <c r="L31" i="5"/>
  <c r="M31" i="5" s="1"/>
  <c r="N31" i="5" s="1"/>
  <c r="I31" i="5"/>
  <c r="J31" i="5" s="1"/>
  <c r="H31" i="5"/>
  <c r="L30" i="5"/>
  <c r="M30" i="5" s="1"/>
  <c r="N30" i="5" s="1"/>
  <c r="I30" i="5"/>
  <c r="J30" i="5" s="1"/>
  <c r="H30" i="5"/>
  <c r="L29" i="5"/>
  <c r="M29" i="5" s="1"/>
  <c r="N29" i="5" s="1"/>
  <c r="I29" i="5"/>
  <c r="J29" i="5" s="1"/>
  <c r="H29" i="5"/>
  <c r="L28" i="5"/>
  <c r="M28" i="5" s="1"/>
  <c r="N28" i="5" s="1"/>
  <c r="I28" i="5"/>
  <c r="J28" i="5" s="1"/>
  <c r="H28" i="5"/>
  <c r="L27" i="5"/>
  <c r="M27" i="5" s="1"/>
  <c r="N27" i="5" s="1"/>
  <c r="I27" i="5"/>
  <c r="J27" i="5" s="1"/>
  <c r="H27" i="5"/>
  <c r="L26" i="5"/>
  <c r="M26" i="5" s="1"/>
  <c r="N26" i="5" s="1"/>
  <c r="I26" i="5"/>
  <c r="J26" i="5" s="1"/>
  <c r="H26" i="5"/>
  <c r="L25" i="5"/>
  <c r="M25" i="5" s="1"/>
  <c r="N25" i="5" s="1"/>
  <c r="I25" i="5"/>
  <c r="J25" i="5" s="1"/>
  <c r="H25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B43" i="5" l="1"/>
  <c r="N4" i="5" s="1"/>
  <c r="L23" i="5"/>
  <c r="L22" i="5"/>
  <c r="L21" i="5"/>
  <c r="L18" i="5"/>
  <c r="L17" i="5"/>
  <c r="L16" i="5"/>
  <c r="L15" i="5"/>
  <c r="L14" i="5"/>
  <c r="L12" i="5"/>
  <c r="L11" i="5"/>
  <c r="L10" i="5"/>
  <c r="L8" i="5"/>
  <c r="M8" i="5" s="1"/>
  <c r="N8" i="5" s="1"/>
  <c r="L5" i="5"/>
  <c r="L6" i="5"/>
  <c r="L4" i="5"/>
  <c r="M4" i="5" s="1"/>
  <c r="M23" i="5"/>
  <c r="N23" i="5" s="1"/>
  <c r="M22" i="5"/>
  <c r="N22" i="5" s="1"/>
  <c r="M21" i="5"/>
  <c r="N21" i="5" s="1"/>
  <c r="M18" i="5"/>
  <c r="N18" i="5" s="1"/>
  <c r="M17" i="5"/>
  <c r="N17" i="5" s="1"/>
  <c r="M16" i="5"/>
  <c r="N16" i="5" s="1"/>
  <c r="M15" i="5"/>
  <c r="N15" i="5" s="1"/>
  <c r="M14" i="5"/>
  <c r="N14" i="5" s="1"/>
  <c r="M12" i="5"/>
  <c r="N12" i="5" s="1"/>
  <c r="M11" i="5"/>
  <c r="N11" i="5" s="1"/>
  <c r="M10" i="5"/>
  <c r="N10" i="5" s="1"/>
  <c r="M6" i="5"/>
  <c r="N6" i="5" s="1"/>
  <c r="M5" i="5"/>
  <c r="N5" i="5" s="1"/>
  <c r="J23" i="5"/>
  <c r="J22" i="5"/>
  <c r="J21" i="5"/>
  <c r="J18" i="5"/>
  <c r="J17" i="5"/>
  <c r="J16" i="5"/>
  <c r="J15" i="5"/>
  <c r="J14" i="5"/>
  <c r="J12" i="5"/>
  <c r="J11" i="5"/>
  <c r="J10" i="5"/>
  <c r="J8" i="5"/>
  <c r="J5" i="5"/>
  <c r="J6" i="5"/>
  <c r="J4" i="5"/>
  <c r="J41" i="5" s="1"/>
  <c r="H23" i="5"/>
  <c r="H22" i="5"/>
  <c r="H21" i="5"/>
  <c r="H18" i="5"/>
  <c r="H17" i="5"/>
  <c r="H16" i="5"/>
  <c r="H15" i="5"/>
  <c r="H14" i="5"/>
  <c r="H12" i="5"/>
  <c r="H11" i="5"/>
  <c r="H10" i="5"/>
  <c r="H8" i="5"/>
  <c r="H6" i="5"/>
  <c r="H5" i="5"/>
  <c r="H4" i="5"/>
  <c r="F23" i="5"/>
  <c r="F22" i="5"/>
  <c r="F21" i="5"/>
  <c r="F18" i="5"/>
  <c r="F17" i="5"/>
  <c r="F16" i="5"/>
  <c r="F15" i="5"/>
  <c r="F14" i="5"/>
  <c r="F12" i="5"/>
  <c r="F11" i="5"/>
  <c r="F10" i="5"/>
  <c r="F8" i="5"/>
  <c r="F5" i="5"/>
  <c r="F6" i="5"/>
  <c r="F4" i="5"/>
  <c r="I17" i="5"/>
  <c r="D22" i="5"/>
  <c r="D21" i="5"/>
  <c r="D18" i="5"/>
  <c r="D17" i="5"/>
  <c r="D16" i="5"/>
  <c r="D15" i="5"/>
  <c r="D14" i="5"/>
  <c r="D12" i="5"/>
  <c r="D11" i="5"/>
  <c r="D10" i="5"/>
  <c r="D8" i="5"/>
  <c r="D6" i="5"/>
  <c r="D5" i="5"/>
  <c r="D4" i="5"/>
  <c r="E4" i="5" s="1"/>
  <c r="B23" i="5"/>
  <c r="D23" i="5" s="1"/>
  <c r="E23" i="5" s="1"/>
  <c r="I23" i="5" s="1"/>
  <c r="E5" i="5"/>
  <c r="I5" i="5" s="1"/>
  <c r="E6" i="5"/>
  <c r="I6" i="5" s="1"/>
  <c r="E8" i="5"/>
  <c r="E10" i="5"/>
  <c r="I10" i="5" s="1"/>
  <c r="E11" i="5"/>
  <c r="I11" i="5" s="1"/>
  <c r="E12" i="5"/>
  <c r="I12" i="5" s="1"/>
  <c r="E14" i="5"/>
  <c r="I14" i="5" s="1"/>
  <c r="E15" i="5"/>
  <c r="I15" i="5" s="1"/>
  <c r="E16" i="5"/>
  <c r="I16" i="5" s="1"/>
  <c r="E17" i="5"/>
  <c r="E18" i="5"/>
  <c r="I18" i="5" s="1"/>
  <c r="E21" i="5"/>
  <c r="I21" i="5" s="1"/>
  <c r="E22" i="5"/>
  <c r="I22" i="5" s="1"/>
  <c r="N41" i="5" l="1"/>
  <c r="I8" i="5"/>
  <c r="I4" i="5"/>
  <c r="F41" i="5"/>
</calcChain>
</file>

<file path=xl/sharedStrings.xml><?xml version="1.0" encoding="utf-8"?>
<sst xmlns="http://schemas.openxmlformats.org/spreadsheetml/2006/main" count="195" uniqueCount="54">
  <si>
    <t>Institution</t>
  </si>
  <si>
    <t>Nr. Nebel Mælkevejen</t>
  </si>
  <si>
    <t>Lunde, Lundparken</t>
  </si>
  <si>
    <t>Outrup Børnehave</t>
  </si>
  <si>
    <t>Kærhøgevej</t>
  </si>
  <si>
    <t>Vrøgrum Børnehave</t>
  </si>
  <si>
    <t>Oksbøl, Skovmusen</t>
  </si>
  <si>
    <t>Oksbøl, børnehave</t>
  </si>
  <si>
    <t>Ansager, Naturligvis</t>
  </si>
  <si>
    <t>Nordenskov, Teglhuset</t>
  </si>
  <si>
    <t>Næsbjerg Børnehave</t>
  </si>
  <si>
    <t>Starup Børnehave</t>
  </si>
  <si>
    <t>Tistrup, Møllehuset</t>
  </si>
  <si>
    <t>Årre Børnehave</t>
  </si>
  <si>
    <t>Forskel</t>
  </si>
  <si>
    <t>Ændring i kr. i forhold til genn.løn.</t>
  </si>
  <si>
    <t>Ændring åbningstid pr. uge</t>
  </si>
  <si>
    <t>Ændring pr. inst.</t>
  </si>
  <si>
    <t>Gennemsnitsløn</t>
  </si>
  <si>
    <t>Åbningstid budgetteret</t>
  </si>
  <si>
    <t>Ugentlig åbningstid</t>
  </si>
  <si>
    <t>Agerbæk</t>
  </si>
  <si>
    <t>Ølgod, Skovbrynet</t>
  </si>
  <si>
    <t>(2013)</t>
  </si>
  <si>
    <t>Vuggestuen</t>
  </si>
  <si>
    <t>Hoppeloppen</t>
  </si>
  <si>
    <t>Svalehuset</t>
  </si>
  <si>
    <t>Smørhullet</t>
  </si>
  <si>
    <t>Østervang</t>
  </si>
  <si>
    <t>Hedevang</t>
  </si>
  <si>
    <t>Børnehuset Sdr. Alle</t>
  </si>
  <si>
    <t>Vestervold</t>
  </si>
  <si>
    <t>Kilden</t>
  </si>
  <si>
    <t>Regnbuen</t>
  </si>
  <si>
    <t>Trinbrættet</t>
  </si>
  <si>
    <t>Højgårdsparken</t>
  </si>
  <si>
    <t>Søndermarken</t>
  </si>
  <si>
    <t xml:space="preserve"> </t>
  </si>
  <si>
    <r>
      <rPr>
        <b/>
        <sz val="10"/>
        <rFont val="Arial"/>
        <family val="2"/>
      </rPr>
      <t>Blåbjergegnenes dagt</t>
    </r>
    <r>
      <rPr>
        <sz val="10"/>
        <rFont val="Arial"/>
      </rPr>
      <t>.</t>
    </r>
  </si>
  <si>
    <t>Dagi. v/Vesterhavet</t>
  </si>
  <si>
    <t>Inst. Øst</t>
  </si>
  <si>
    <t>Inst. Nordøst</t>
  </si>
  <si>
    <t>Børneuniverset, Varde:</t>
  </si>
  <si>
    <t>Firkløveret, Varde:</t>
  </si>
  <si>
    <t>Varde Vest, Varde:</t>
  </si>
  <si>
    <t>harmonisering</t>
  </si>
  <si>
    <t>pulje</t>
  </si>
  <si>
    <t>dok.13619-13</t>
  </si>
  <si>
    <t>Åbningstid i 1 time</t>
  </si>
  <si>
    <t>pr. uge pr. år</t>
  </si>
  <si>
    <t>Eksempel</t>
  </si>
  <si>
    <t>Anvendelse af 170.000 kr. i et halvt år</t>
  </si>
  <si>
    <t xml:space="preserve">Timer pr. uge </t>
  </si>
  <si>
    <t>12.3.13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</si>
</sst>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quotePrefix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4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3" fontId="0" fillId="0" borderId="5" xfId="0" applyNumberFormat="1" applyBorder="1" applyAlignment="1">
      <alignment wrapText="1"/>
    </xf>
    <xf numFmtId="3" fontId="0" fillId="0" borderId="7" xfId="0" applyNumberFormat="1" applyBorder="1"/>
    <xf numFmtId="0" fontId="0" fillId="0" borderId="9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1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/>
    <xf numFmtId="4" fontId="4" fillId="0" borderId="1" xfId="0" applyNumberFormat="1" applyFont="1" applyBorder="1"/>
    <xf numFmtId="3" fontId="4" fillId="0" borderId="7" xfId="0" applyNumberFormat="1" applyFont="1" applyBorder="1"/>
    <xf numFmtId="0" fontId="4" fillId="0" borderId="0" xfId="0" applyFont="1"/>
    <xf numFmtId="164" fontId="0" fillId="0" borderId="0" xfId="1" applyNumberFormat="1" applyFont="1"/>
    <xf numFmtId="43" fontId="0" fillId="0" borderId="0" xfId="1" applyFont="1" applyAlignment="1">
      <alignment horizontal="center"/>
    </xf>
    <xf numFmtId="164" fontId="0" fillId="0" borderId="11" xfId="0" applyNumberFormat="1" applyBorder="1"/>
    <xf numFmtId="0" fontId="6" fillId="0" borderId="4" xfId="0" applyFont="1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O4" sqref="O4"/>
    </sheetView>
  </sheetViews>
  <sheetFormatPr defaultRowHeight="12.75" x14ac:dyDescent="0.2"/>
  <cols>
    <col min="1" max="1" width="19.28515625" customWidth="1"/>
    <col min="2" max="2" width="11.140625" style="11" customWidth="1"/>
    <col min="3" max="3" width="9.7109375" style="11" customWidth="1"/>
    <col min="4" max="5" width="11.7109375" hidden="1" customWidth="1"/>
    <col min="6" max="6" width="9.7109375" customWidth="1"/>
    <col min="7" max="7" width="9.5703125" style="22" customWidth="1"/>
    <col min="8" max="8" width="10.140625" hidden="1" customWidth="1"/>
    <col min="9" max="9" width="7.85546875" hidden="1" customWidth="1"/>
    <col min="11" max="11" width="9.85546875" style="22" customWidth="1"/>
    <col min="12" max="12" width="10.140625" hidden="1" customWidth="1"/>
    <col min="13" max="13" width="9.140625" hidden="1" customWidth="1"/>
  </cols>
  <sheetData>
    <row r="1" spans="1:16" ht="13.5" thickBot="1" x14ac:dyDescent="0.25"/>
    <row r="2" spans="1:16" ht="51" x14ac:dyDescent="0.2">
      <c r="A2" s="1" t="s">
        <v>0</v>
      </c>
      <c r="B2" s="6" t="s">
        <v>19</v>
      </c>
      <c r="C2" s="18" t="s">
        <v>20</v>
      </c>
      <c r="D2" s="7" t="s">
        <v>16</v>
      </c>
      <c r="E2" s="7" t="s">
        <v>17</v>
      </c>
      <c r="F2" s="8" t="s">
        <v>15</v>
      </c>
      <c r="G2" s="18" t="s">
        <v>20</v>
      </c>
      <c r="H2" s="7" t="s">
        <v>16</v>
      </c>
      <c r="I2" s="7" t="s">
        <v>17</v>
      </c>
      <c r="J2" s="8" t="s">
        <v>15</v>
      </c>
      <c r="K2" s="18" t="s">
        <v>20</v>
      </c>
      <c r="L2" s="7" t="s">
        <v>16</v>
      </c>
      <c r="M2" s="7" t="s">
        <v>17</v>
      </c>
      <c r="N2" s="8" t="s">
        <v>15</v>
      </c>
      <c r="O2" s="18" t="s">
        <v>20</v>
      </c>
      <c r="P2" s="8" t="s">
        <v>15</v>
      </c>
    </row>
    <row r="3" spans="1:16" x14ac:dyDescent="0.2">
      <c r="A3" s="1"/>
      <c r="B3" s="12"/>
      <c r="C3" s="19"/>
      <c r="D3" s="1"/>
      <c r="E3" s="1"/>
      <c r="F3" s="9"/>
      <c r="G3" s="19"/>
      <c r="H3" s="1"/>
      <c r="I3" s="1"/>
      <c r="J3" s="9"/>
      <c r="K3" s="19"/>
      <c r="L3" s="1"/>
      <c r="M3" s="1"/>
      <c r="N3" s="9"/>
      <c r="O3" s="19"/>
      <c r="P3" s="9"/>
    </row>
    <row r="4" spans="1:16" x14ac:dyDescent="0.2">
      <c r="A4" s="1" t="s">
        <v>1</v>
      </c>
      <c r="B4" s="13">
        <v>54</v>
      </c>
      <c r="C4" s="19">
        <v>52.5</v>
      </c>
      <c r="D4" s="5">
        <f>C4-B4</f>
        <v>-1.5</v>
      </c>
      <c r="E4" s="1">
        <f>D4*2</f>
        <v>-3</v>
      </c>
      <c r="F4" s="9">
        <f>E4*52*$B$43</f>
        <v>-31187.613600000001</v>
      </c>
      <c r="G4" s="19">
        <v>52</v>
      </c>
      <c r="H4" s="5">
        <f>G4-B4</f>
        <v>-2</v>
      </c>
      <c r="I4" s="1">
        <f>H4*2</f>
        <v>-4</v>
      </c>
      <c r="J4" s="9">
        <f>I4*52*$B$43</f>
        <v>-41583.484799999998</v>
      </c>
      <c r="K4" s="19">
        <v>51.5</v>
      </c>
      <c r="L4" s="5">
        <f>K4-B4</f>
        <v>-2.5</v>
      </c>
      <c r="M4" s="1">
        <f>L4*2</f>
        <v>-5</v>
      </c>
      <c r="N4" s="9">
        <f>M4*52*$B$43</f>
        <v>-51979.356</v>
      </c>
      <c r="O4" s="19">
        <v>51.5</v>
      </c>
      <c r="P4" s="9">
        <f>O4*52*$B$43</f>
        <v>535387.36680000008</v>
      </c>
    </row>
    <row r="5" spans="1:16" x14ac:dyDescent="0.2">
      <c r="A5" s="1" t="s">
        <v>2</v>
      </c>
      <c r="B5" s="13">
        <v>53.25</v>
      </c>
      <c r="C5" s="19">
        <v>52.5</v>
      </c>
      <c r="D5" s="5">
        <f>C5-B5</f>
        <v>-0.75</v>
      </c>
      <c r="E5" s="1">
        <f>D5*2</f>
        <v>-1.5</v>
      </c>
      <c r="F5" s="9">
        <f t="shared" ref="F5:F18" si="0">E5*52*$B$43</f>
        <v>-15593.8068</v>
      </c>
      <c r="G5" s="19">
        <v>52</v>
      </c>
      <c r="H5" s="5">
        <f>G5-B5</f>
        <v>-1.25</v>
      </c>
      <c r="I5" s="1">
        <f>H5*2</f>
        <v>-2.5</v>
      </c>
      <c r="J5" s="9">
        <f t="shared" ref="J5:J18" si="1">I5*52*$B$43</f>
        <v>-25989.678</v>
      </c>
      <c r="K5" s="19">
        <v>51.5</v>
      </c>
      <c r="L5" s="5">
        <f t="shared" ref="L5:L18" si="2">K5-B5</f>
        <v>-1.75</v>
      </c>
      <c r="M5" s="1">
        <f>L5*2</f>
        <v>-3.5</v>
      </c>
      <c r="N5" s="9">
        <f t="shared" ref="N5:N18" si="3">M5*52*$B$43</f>
        <v>-36385.549200000001</v>
      </c>
      <c r="O5" s="19">
        <v>51.5</v>
      </c>
      <c r="P5" s="9">
        <f t="shared" ref="P5:P18" si="4">O5*52*$B$43</f>
        <v>535387.36680000008</v>
      </c>
    </row>
    <row r="6" spans="1:16" x14ac:dyDescent="0.2">
      <c r="A6" s="1" t="s">
        <v>3</v>
      </c>
      <c r="B6" s="13">
        <v>53.25</v>
      </c>
      <c r="C6" s="19">
        <v>52.5</v>
      </c>
      <c r="D6" s="5">
        <f>C6-B6</f>
        <v>-0.75</v>
      </c>
      <c r="E6" s="1">
        <f>D6*2</f>
        <v>-1.5</v>
      </c>
      <c r="F6" s="9">
        <f t="shared" si="0"/>
        <v>-15593.8068</v>
      </c>
      <c r="G6" s="19">
        <v>52</v>
      </c>
      <c r="H6" s="5">
        <f>G6-B6</f>
        <v>-1.25</v>
      </c>
      <c r="I6" s="1">
        <f>H6*2</f>
        <v>-2.5</v>
      </c>
      <c r="J6" s="9">
        <f t="shared" si="1"/>
        <v>-25989.678</v>
      </c>
      <c r="K6" s="19">
        <v>51.5</v>
      </c>
      <c r="L6" s="5">
        <f t="shared" si="2"/>
        <v>-1.75</v>
      </c>
      <c r="M6" s="1">
        <f>L6*2</f>
        <v>-3.5</v>
      </c>
      <c r="N6" s="9">
        <f t="shared" si="3"/>
        <v>-36385.549200000001</v>
      </c>
      <c r="O6" s="19">
        <v>51.5</v>
      </c>
      <c r="P6" s="9">
        <f t="shared" si="4"/>
        <v>535387.36680000008</v>
      </c>
    </row>
    <row r="7" spans="1:16" x14ac:dyDescent="0.2">
      <c r="A7" s="1"/>
      <c r="B7" s="13"/>
      <c r="C7" s="19"/>
      <c r="D7" s="1"/>
      <c r="E7" s="1"/>
      <c r="F7" s="9"/>
      <c r="G7" s="19"/>
      <c r="H7" s="1"/>
      <c r="I7" s="1"/>
      <c r="J7" s="9"/>
      <c r="K7" s="19"/>
      <c r="L7" s="1"/>
      <c r="M7" s="1"/>
      <c r="N7" s="9"/>
      <c r="O7" s="19"/>
      <c r="P7" s="9"/>
    </row>
    <row r="8" spans="1:16" x14ac:dyDescent="0.2">
      <c r="A8" s="1" t="s">
        <v>4</v>
      </c>
      <c r="B8" s="13">
        <v>55</v>
      </c>
      <c r="C8" s="19">
        <v>52.5</v>
      </c>
      <c r="D8" s="5">
        <f>C8-B8</f>
        <v>-2.5</v>
      </c>
      <c r="E8" s="1">
        <f>D8*2</f>
        <v>-5</v>
      </c>
      <c r="F8" s="9">
        <f t="shared" si="0"/>
        <v>-51979.356</v>
      </c>
      <c r="G8" s="19">
        <v>52</v>
      </c>
      <c r="H8" s="5">
        <f>G8-B8</f>
        <v>-3</v>
      </c>
      <c r="I8" s="1">
        <f>H8*2</f>
        <v>-6</v>
      </c>
      <c r="J8" s="9">
        <f t="shared" si="1"/>
        <v>-62375.227200000001</v>
      </c>
      <c r="K8" s="19">
        <v>51.5</v>
      </c>
      <c r="L8" s="5">
        <f t="shared" si="2"/>
        <v>-3.5</v>
      </c>
      <c r="M8" s="1">
        <f>L8*2</f>
        <v>-7</v>
      </c>
      <c r="N8" s="9">
        <f t="shared" si="3"/>
        <v>-72771.098400000003</v>
      </c>
      <c r="O8" s="19">
        <v>51.5</v>
      </c>
      <c r="P8" s="9">
        <f t="shared" si="4"/>
        <v>535387.36680000008</v>
      </c>
    </row>
    <row r="9" spans="1:16" x14ac:dyDescent="0.2">
      <c r="A9" s="1"/>
      <c r="B9" s="13"/>
      <c r="C9" s="19"/>
      <c r="D9" s="1"/>
      <c r="E9" s="1"/>
      <c r="F9" s="9"/>
      <c r="G9" s="19"/>
      <c r="H9" s="1"/>
      <c r="I9" s="1"/>
      <c r="J9" s="9"/>
      <c r="K9" s="19"/>
      <c r="L9" s="1"/>
      <c r="M9" s="1"/>
      <c r="N9" s="9"/>
      <c r="O9" s="19"/>
      <c r="P9" s="9"/>
    </row>
    <row r="10" spans="1:16" x14ac:dyDescent="0.2">
      <c r="A10" s="1" t="s">
        <v>5</v>
      </c>
      <c r="B10" s="13">
        <v>50.5</v>
      </c>
      <c r="C10" s="19">
        <v>52.5</v>
      </c>
      <c r="D10" s="5">
        <f t="shared" ref="D10:D12" si="5">C10-B10</f>
        <v>2</v>
      </c>
      <c r="E10" s="1">
        <f>D10*2</f>
        <v>4</v>
      </c>
      <c r="F10" s="9">
        <f t="shared" si="0"/>
        <v>41583.484799999998</v>
      </c>
      <c r="G10" s="19">
        <v>52</v>
      </c>
      <c r="H10" s="5">
        <f t="shared" ref="H10:H12" si="6">G10-B10</f>
        <v>1.5</v>
      </c>
      <c r="I10" s="1">
        <f>H10*2</f>
        <v>3</v>
      </c>
      <c r="J10" s="9">
        <f t="shared" si="1"/>
        <v>31187.613600000001</v>
      </c>
      <c r="K10" s="19">
        <v>51.5</v>
      </c>
      <c r="L10" s="5">
        <f t="shared" si="2"/>
        <v>1</v>
      </c>
      <c r="M10" s="1">
        <f>L10*2</f>
        <v>2</v>
      </c>
      <c r="N10" s="9">
        <f t="shared" si="3"/>
        <v>20791.742399999999</v>
      </c>
      <c r="O10" s="19">
        <v>51.5</v>
      </c>
      <c r="P10" s="9">
        <f t="shared" si="4"/>
        <v>535387.36680000008</v>
      </c>
    </row>
    <row r="11" spans="1:16" x14ac:dyDescent="0.2">
      <c r="A11" s="1" t="s">
        <v>6</v>
      </c>
      <c r="B11" s="13">
        <v>50.5</v>
      </c>
      <c r="C11" s="19">
        <v>52.5</v>
      </c>
      <c r="D11" s="5">
        <f t="shared" si="5"/>
        <v>2</v>
      </c>
      <c r="E11" s="1">
        <f>D11*2</f>
        <v>4</v>
      </c>
      <c r="F11" s="9">
        <f t="shared" si="0"/>
        <v>41583.484799999998</v>
      </c>
      <c r="G11" s="19">
        <v>52</v>
      </c>
      <c r="H11" s="5">
        <f t="shared" si="6"/>
        <v>1.5</v>
      </c>
      <c r="I11" s="1">
        <f>H11*2</f>
        <v>3</v>
      </c>
      <c r="J11" s="9">
        <f t="shared" si="1"/>
        <v>31187.613600000001</v>
      </c>
      <c r="K11" s="19">
        <v>51.5</v>
      </c>
      <c r="L11" s="5">
        <f t="shared" si="2"/>
        <v>1</v>
      </c>
      <c r="M11" s="1">
        <f>L11*2</f>
        <v>2</v>
      </c>
      <c r="N11" s="9">
        <f t="shared" si="3"/>
        <v>20791.742399999999</v>
      </c>
      <c r="O11" s="19">
        <v>51.5</v>
      </c>
      <c r="P11" s="9">
        <f t="shared" si="4"/>
        <v>535387.36680000008</v>
      </c>
    </row>
    <row r="12" spans="1:16" x14ac:dyDescent="0.2">
      <c r="A12" s="1" t="s">
        <v>7</v>
      </c>
      <c r="B12" s="13">
        <v>50.5</v>
      </c>
      <c r="C12" s="19">
        <v>52.5</v>
      </c>
      <c r="D12" s="5">
        <f t="shared" si="5"/>
        <v>2</v>
      </c>
      <c r="E12" s="1">
        <f>D12*2</f>
        <v>4</v>
      </c>
      <c r="F12" s="9">
        <f t="shared" si="0"/>
        <v>41583.484799999998</v>
      </c>
      <c r="G12" s="19">
        <v>52</v>
      </c>
      <c r="H12" s="5">
        <f t="shared" si="6"/>
        <v>1.5</v>
      </c>
      <c r="I12" s="1">
        <f>H12*2</f>
        <v>3</v>
      </c>
      <c r="J12" s="9">
        <f t="shared" si="1"/>
        <v>31187.613600000001</v>
      </c>
      <c r="K12" s="19">
        <v>51.5</v>
      </c>
      <c r="L12" s="5">
        <f t="shared" si="2"/>
        <v>1</v>
      </c>
      <c r="M12" s="1">
        <f>L12*2</f>
        <v>2</v>
      </c>
      <c r="N12" s="9">
        <f t="shared" si="3"/>
        <v>20791.742399999999</v>
      </c>
      <c r="O12" s="19">
        <v>51.5</v>
      </c>
      <c r="P12" s="9">
        <f t="shared" si="4"/>
        <v>535387.36680000008</v>
      </c>
    </row>
    <row r="13" spans="1:16" x14ac:dyDescent="0.2">
      <c r="A13" s="1"/>
      <c r="B13" s="13"/>
      <c r="C13" s="19"/>
      <c r="D13" s="1"/>
      <c r="E13" s="1"/>
      <c r="F13" s="9"/>
      <c r="G13" s="19"/>
      <c r="H13" s="1"/>
      <c r="I13" s="1"/>
      <c r="J13" s="9"/>
      <c r="K13" s="19"/>
      <c r="L13" s="1"/>
      <c r="M13" s="1"/>
      <c r="N13" s="9"/>
      <c r="O13" s="19"/>
      <c r="P13" s="9"/>
    </row>
    <row r="14" spans="1:16" x14ac:dyDescent="0.2">
      <c r="A14" s="4" t="s">
        <v>21</v>
      </c>
      <c r="B14" s="14">
        <v>53.75</v>
      </c>
      <c r="C14" s="20">
        <v>52.5</v>
      </c>
      <c r="D14" s="5">
        <f t="shared" ref="D14:D18" si="7">C14-B14</f>
        <v>-1.25</v>
      </c>
      <c r="E14" s="1">
        <f t="shared" ref="E14:E18" si="8">D14*2</f>
        <v>-2.5</v>
      </c>
      <c r="F14" s="9">
        <f t="shared" si="0"/>
        <v>-25989.678</v>
      </c>
      <c r="G14" s="20">
        <v>52</v>
      </c>
      <c r="H14" s="5">
        <f t="shared" ref="H14:H18" si="9">G14-B14</f>
        <v>-1.75</v>
      </c>
      <c r="I14" s="1">
        <f t="shared" ref="I14:I18" si="10">H14*2</f>
        <v>-3.5</v>
      </c>
      <c r="J14" s="9">
        <f t="shared" si="1"/>
        <v>-36385.549200000001</v>
      </c>
      <c r="K14" s="20">
        <v>51.5</v>
      </c>
      <c r="L14" s="5">
        <f t="shared" si="2"/>
        <v>-2.25</v>
      </c>
      <c r="M14" s="1">
        <f t="shared" ref="M14:M18" si="11">L14*2</f>
        <v>-4.5</v>
      </c>
      <c r="N14" s="9">
        <f t="shared" si="3"/>
        <v>-46781.420400000003</v>
      </c>
      <c r="O14" s="20">
        <v>51.5</v>
      </c>
      <c r="P14" s="9">
        <f t="shared" si="4"/>
        <v>535387.36680000008</v>
      </c>
    </row>
    <row r="15" spans="1:16" x14ac:dyDescent="0.2">
      <c r="A15" s="3" t="s">
        <v>9</v>
      </c>
      <c r="B15" s="14">
        <v>53.75</v>
      </c>
      <c r="C15" s="20">
        <v>52.5</v>
      </c>
      <c r="D15" s="5">
        <f t="shared" si="7"/>
        <v>-1.25</v>
      </c>
      <c r="E15" s="1">
        <f t="shared" si="8"/>
        <v>-2.5</v>
      </c>
      <c r="F15" s="9">
        <f t="shared" si="0"/>
        <v>-25989.678</v>
      </c>
      <c r="G15" s="20">
        <v>52</v>
      </c>
      <c r="H15" s="5">
        <f t="shared" si="9"/>
        <v>-1.75</v>
      </c>
      <c r="I15" s="1">
        <f t="shared" si="10"/>
        <v>-3.5</v>
      </c>
      <c r="J15" s="9">
        <f t="shared" si="1"/>
        <v>-36385.549200000001</v>
      </c>
      <c r="K15" s="20">
        <v>51.5</v>
      </c>
      <c r="L15" s="5">
        <f t="shared" si="2"/>
        <v>-2.25</v>
      </c>
      <c r="M15" s="1">
        <f t="shared" si="11"/>
        <v>-4.5</v>
      </c>
      <c r="N15" s="9">
        <f t="shared" si="3"/>
        <v>-46781.420400000003</v>
      </c>
      <c r="O15" s="20">
        <v>51.5</v>
      </c>
      <c r="P15" s="9">
        <f t="shared" si="4"/>
        <v>535387.36680000008</v>
      </c>
    </row>
    <row r="16" spans="1:16" x14ac:dyDescent="0.2">
      <c r="A16" s="3" t="s">
        <v>10</v>
      </c>
      <c r="B16" s="14">
        <v>53.25</v>
      </c>
      <c r="C16" s="20">
        <v>52.5</v>
      </c>
      <c r="D16" s="5">
        <f t="shared" si="7"/>
        <v>-0.75</v>
      </c>
      <c r="E16" s="1">
        <f t="shared" si="8"/>
        <v>-1.5</v>
      </c>
      <c r="F16" s="9">
        <f t="shared" si="0"/>
        <v>-15593.8068</v>
      </c>
      <c r="G16" s="20">
        <v>52</v>
      </c>
      <c r="H16" s="5">
        <f t="shared" si="9"/>
        <v>-1.25</v>
      </c>
      <c r="I16" s="1">
        <f t="shared" si="10"/>
        <v>-2.5</v>
      </c>
      <c r="J16" s="9">
        <f t="shared" si="1"/>
        <v>-25989.678</v>
      </c>
      <c r="K16" s="20">
        <v>51.5</v>
      </c>
      <c r="L16" s="5">
        <f t="shared" si="2"/>
        <v>-1.75</v>
      </c>
      <c r="M16" s="1">
        <f t="shared" si="11"/>
        <v>-3.5</v>
      </c>
      <c r="N16" s="9">
        <f t="shared" si="3"/>
        <v>-36385.549200000001</v>
      </c>
      <c r="O16" s="20">
        <v>51.5</v>
      </c>
      <c r="P16" s="9">
        <f t="shared" si="4"/>
        <v>535387.36680000008</v>
      </c>
    </row>
    <row r="17" spans="1:16" x14ac:dyDescent="0.2">
      <c r="A17" s="3" t="s">
        <v>11</v>
      </c>
      <c r="B17" s="14">
        <v>53.75</v>
      </c>
      <c r="C17" s="20">
        <v>52.5</v>
      </c>
      <c r="D17" s="5">
        <f t="shared" si="7"/>
        <v>-1.25</v>
      </c>
      <c r="E17" s="1">
        <f t="shared" si="8"/>
        <v>-2.5</v>
      </c>
      <c r="F17" s="9">
        <f t="shared" si="0"/>
        <v>-25989.678</v>
      </c>
      <c r="G17" s="20">
        <v>52</v>
      </c>
      <c r="H17" s="5">
        <f t="shared" si="9"/>
        <v>-1.75</v>
      </c>
      <c r="I17" s="1">
        <f t="shared" si="10"/>
        <v>-3.5</v>
      </c>
      <c r="J17" s="9">
        <f t="shared" si="1"/>
        <v>-36385.549200000001</v>
      </c>
      <c r="K17" s="20">
        <v>51.5</v>
      </c>
      <c r="L17" s="5">
        <f t="shared" si="2"/>
        <v>-2.25</v>
      </c>
      <c r="M17" s="1">
        <f t="shared" si="11"/>
        <v>-4.5</v>
      </c>
      <c r="N17" s="9">
        <f t="shared" si="3"/>
        <v>-46781.420400000003</v>
      </c>
      <c r="O17" s="20">
        <v>51.5</v>
      </c>
      <c r="P17" s="9">
        <f t="shared" si="4"/>
        <v>535387.36680000008</v>
      </c>
    </row>
    <row r="18" spans="1:16" x14ac:dyDescent="0.2">
      <c r="A18" s="3" t="s">
        <v>13</v>
      </c>
      <c r="B18" s="14">
        <v>53.75</v>
      </c>
      <c r="C18" s="20">
        <v>52.5</v>
      </c>
      <c r="D18" s="5">
        <f t="shared" si="7"/>
        <v>-1.25</v>
      </c>
      <c r="E18" s="1">
        <f t="shared" si="8"/>
        <v>-2.5</v>
      </c>
      <c r="F18" s="9">
        <f t="shared" si="0"/>
        <v>-25989.678</v>
      </c>
      <c r="G18" s="20">
        <v>52</v>
      </c>
      <c r="H18" s="5">
        <f t="shared" si="9"/>
        <v>-1.75</v>
      </c>
      <c r="I18" s="1">
        <f t="shared" si="10"/>
        <v>-3.5</v>
      </c>
      <c r="J18" s="9">
        <f t="shared" si="1"/>
        <v>-36385.549200000001</v>
      </c>
      <c r="K18" s="20">
        <v>51.5</v>
      </c>
      <c r="L18" s="5">
        <f t="shared" si="2"/>
        <v>-2.25</v>
      </c>
      <c r="M18" s="1">
        <f t="shared" si="11"/>
        <v>-4.5</v>
      </c>
      <c r="N18" s="9">
        <f t="shared" si="3"/>
        <v>-46781.420400000003</v>
      </c>
      <c r="O18" s="20">
        <v>51.5</v>
      </c>
      <c r="P18" s="9">
        <f t="shared" si="4"/>
        <v>535387.36680000008</v>
      </c>
    </row>
    <row r="19" spans="1:16" x14ac:dyDescent="0.2">
      <c r="A19" s="3"/>
      <c r="B19" s="14"/>
      <c r="C19" s="20"/>
      <c r="D19" s="1"/>
      <c r="E19" s="1"/>
      <c r="F19" s="9"/>
      <c r="G19" s="20"/>
      <c r="H19" s="1"/>
      <c r="I19" s="1"/>
      <c r="J19" s="9"/>
      <c r="K19" s="20"/>
      <c r="L19" s="1"/>
      <c r="M19" s="1"/>
      <c r="N19" s="9"/>
      <c r="O19" s="20"/>
      <c r="P19" s="9"/>
    </row>
    <row r="20" spans="1:16" x14ac:dyDescent="0.2">
      <c r="A20" s="3"/>
      <c r="B20" s="14"/>
      <c r="C20" s="20"/>
      <c r="D20" s="1"/>
      <c r="E20" s="1"/>
      <c r="F20" s="9"/>
      <c r="G20" s="20"/>
      <c r="H20" s="1"/>
      <c r="I20" s="1"/>
      <c r="J20" s="9"/>
      <c r="K20" s="20"/>
      <c r="L20" s="1"/>
      <c r="M20" s="1"/>
      <c r="N20" s="9"/>
      <c r="O20" s="20"/>
      <c r="P20" s="9"/>
    </row>
    <row r="21" spans="1:16" x14ac:dyDescent="0.2">
      <c r="A21" s="3" t="s">
        <v>8</v>
      </c>
      <c r="B21" s="14">
        <v>53</v>
      </c>
      <c r="C21" s="20">
        <v>52.5</v>
      </c>
      <c r="D21" s="5">
        <f t="shared" ref="D21:D23" si="12">C21-B21</f>
        <v>-0.5</v>
      </c>
      <c r="E21" s="1">
        <f t="shared" ref="E21:E23" si="13">D21*2</f>
        <v>-1</v>
      </c>
      <c r="F21" s="9">
        <f t="shared" ref="F21:F37" si="14">E21*52*$B$43</f>
        <v>-10395.8712</v>
      </c>
      <c r="G21" s="20">
        <v>52</v>
      </c>
      <c r="H21" s="5">
        <f t="shared" ref="H21:H23" si="15">G21-B21</f>
        <v>-1</v>
      </c>
      <c r="I21" s="1">
        <f t="shared" ref="I21:I23" si="16">H21*2</f>
        <v>-2</v>
      </c>
      <c r="J21" s="9">
        <f t="shared" ref="J21:J23" si="17">I21*52*$B$43</f>
        <v>-20791.742399999999</v>
      </c>
      <c r="K21" s="20">
        <v>51.5</v>
      </c>
      <c r="L21" s="5">
        <f t="shared" ref="L21:L23" si="18">K21-B21</f>
        <v>-1.5</v>
      </c>
      <c r="M21" s="1">
        <f t="shared" ref="M21:M23" si="19">L21*2</f>
        <v>-3</v>
      </c>
      <c r="N21" s="9">
        <f t="shared" ref="N21:N23" si="20">M21*52*$B$43</f>
        <v>-31187.613600000001</v>
      </c>
      <c r="O21" s="20">
        <v>51.5</v>
      </c>
      <c r="P21" s="9">
        <f t="shared" ref="P21:P37" si="21">O21*52*$B$43</f>
        <v>535387.36680000008</v>
      </c>
    </row>
    <row r="22" spans="1:16" x14ac:dyDescent="0.2">
      <c r="A22" s="3" t="s">
        <v>12</v>
      </c>
      <c r="B22" s="14">
        <v>53.45</v>
      </c>
      <c r="C22" s="20">
        <v>52.5</v>
      </c>
      <c r="D22" s="5">
        <f t="shared" si="12"/>
        <v>-0.95000000000000284</v>
      </c>
      <c r="E22" s="1">
        <f t="shared" si="13"/>
        <v>-1.9000000000000057</v>
      </c>
      <c r="F22" s="9">
        <f t="shared" si="14"/>
        <v>-19752.155280000061</v>
      </c>
      <c r="G22" s="20">
        <v>52</v>
      </c>
      <c r="H22" s="5">
        <f t="shared" si="15"/>
        <v>-1.4500000000000028</v>
      </c>
      <c r="I22" s="1">
        <f t="shared" si="16"/>
        <v>-2.9000000000000057</v>
      </c>
      <c r="J22" s="9">
        <f t="shared" si="17"/>
        <v>-30148.026480000059</v>
      </c>
      <c r="K22" s="20">
        <v>51.5</v>
      </c>
      <c r="L22" s="5">
        <f t="shared" si="18"/>
        <v>-1.9500000000000028</v>
      </c>
      <c r="M22" s="1">
        <f t="shared" si="19"/>
        <v>-3.9000000000000057</v>
      </c>
      <c r="N22" s="9">
        <f t="shared" si="20"/>
        <v>-40543.89768000006</v>
      </c>
      <c r="O22" s="20">
        <v>51.5</v>
      </c>
      <c r="P22" s="9">
        <f t="shared" si="21"/>
        <v>535387.36680000008</v>
      </c>
    </row>
    <row r="23" spans="1:16" x14ac:dyDescent="0.2">
      <c r="A23" s="4" t="s">
        <v>22</v>
      </c>
      <c r="B23" s="14">
        <f>9.75+42</f>
        <v>51.75</v>
      </c>
      <c r="C23" s="20">
        <v>52.5</v>
      </c>
      <c r="D23" s="5">
        <f t="shared" si="12"/>
        <v>0.75</v>
      </c>
      <c r="E23" s="1">
        <f t="shared" si="13"/>
        <v>1.5</v>
      </c>
      <c r="F23" s="9">
        <f t="shared" si="14"/>
        <v>15593.8068</v>
      </c>
      <c r="G23" s="20">
        <v>52</v>
      </c>
      <c r="H23" s="5">
        <f t="shared" si="15"/>
        <v>0.25</v>
      </c>
      <c r="I23" s="1">
        <f t="shared" si="16"/>
        <v>0.5</v>
      </c>
      <c r="J23" s="9">
        <f t="shared" si="17"/>
        <v>5197.9355999999998</v>
      </c>
      <c r="K23" s="20">
        <v>51.5</v>
      </c>
      <c r="L23" s="5">
        <f t="shared" si="18"/>
        <v>-0.25</v>
      </c>
      <c r="M23" s="1">
        <f t="shared" si="19"/>
        <v>-0.5</v>
      </c>
      <c r="N23" s="9">
        <f t="shared" si="20"/>
        <v>-5197.9355999999998</v>
      </c>
      <c r="O23" s="20">
        <v>51.5</v>
      </c>
      <c r="P23" s="9">
        <f t="shared" si="21"/>
        <v>535387.36680000008</v>
      </c>
    </row>
    <row r="24" spans="1:16" x14ac:dyDescent="0.2">
      <c r="A24" s="4"/>
      <c r="B24" s="14"/>
      <c r="C24" s="20"/>
      <c r="D24" s="5"/>
      <c r="E24" s="1"/>
      <c r="F24" s="9"/>
      <c r="G24" s="20"/>
      <c r="H24" s="5"/>
      <c r="I24" s="1"/>
      <c r="J24" s="9"/>
      <c r="K24" s="20"/>
      <c r="L24" s="5"/>
      <c r="M24" s="1"/>
      <c r="N24" s="9"/>
      <c r="O24" s="20"/>
      <c r="P24" s="9"/>
    </row>
    <row r="25" spans="1:16" x14ac:dyDescent="0.2">
      <c r="A25" s="4" t="s">
        <v>24</v>
      </c>
      <c r="B25" s="14">
        <v>52.5</v>
      </c>
      <c r="C25" s="20">
        <v>52.5</v>
      </c>
      <c r="D25" s="5"/>
      <c r="E25" s="1"/>
      <c r="F25" s="9">
        <f t="shared" si="14"/>
        <v>0</v>
      </c>
      <c r="G25" s="20">
        <v>52</v>
      </c>
      <c r="H25" s="5">
        <f t="shared" ref="H25:H37" si="22">G25-B25</f>
        <v>-0.5</v>
      </c>
      <c r="I25" s="1">
        <f t="shared" ref="I25:I37" si="23">H25*2</f>
        <v>-1</v>
      </c>
      <c r="J25" s="9">
        <f t="shared" ref="J25:J37" si="24">I25*52*$B$43</f>
        <v>-10395.8712</v>
      </c>
      <c r="K25" s="20">
        <v>51.5</v>
      </c>
      <c r="L25" s="5">
        <f t="shared" ref="L25:L37" si="25">K25-B25</f>
        <v>-1</v>
      </c>
      <c r="M25" s="1">
        <f t="shared" ref="M25:M37" si="26">L25*2</f>
        <v>-2</v>
      </c>
      <c r="N25" s="9">
        <f t="shared" ref="N25:N37" si="27">M25*52*$B$43</f>
        <v>-20791.742399999999</v>
      </c>
      <c r="O25" s="20">
        <v>51.5</v>
      </c>
      <c r="P25" s="9">
        <f t="shared" si="21"/>
        <v>535387.36680000008</v>
      </c>
    </row>
    <row r="26" spans="1:16" x14ac:dyDescent="0.2">
      <c r="A26" s="4" t="s">
        <v>25</v>
      </c>
      <c r="B26" s="14">
        <v>52.5</v>
      </c>
      <c r="C26" s="20">
        <v>52.5</v>
      </c>
      <c r="D26" s="5"/>
      <c r="E26" s="1"/>
      <c r="F26" s="9">
        <f t="shared" si="14"/>
        <v>0</v>
      </c>
      <c r="G26" s="20">
        <v>52</v>
      </c>
      <c r="H26" s="5">
        <f t="shared" si="22"/>
        <v>-0.5</v>
      </c>
      <c r="I26" s="1">
        <f t="shared" si="23"/>
        <v>-1</v>
      </c>
      <c r="J26" s="9">
        <f t="shared" si="24"/>
        <v>-10395.8712</v>
      </c>
      <c r="K26" s="20">
        <v>51.5</v>
      </c>
      <c r="L26" s="5">
        <f t="shared" si="25"/>
        <v>-1</v>
      </c>
      <c r="M26" s="1">
        <f t="shared" si="26"/>
        <v>-2</v>
      </c>
      <c r="N26" s="9">
        <f t="shared" si="27"/>
        <v>-20791.742399999999</v>
      </c>
      <c r="O26" s="20">
        <v>51.5</v>
      </c>
      <c r="P26" s="9">
        <f t="shared" si="21"/>
        <v>535387.36680000008</v>
      </c>
    </row>
    <row r="27" spans="1:16" x14ac:dyDescent="0.2">
      <c r="A27" s="4" t="s">
        <v>26</v>
      </c>
      <c r="B27" s="14">
        <v>52.5</v>
      </c>
      <c r="C27" s="20">
        <v>52.5</v>
      </c>
      <c r="D27" s="5"/>
      <c r="E27" s="1"/>
      <c r="F27" s="9">
        <f t="shared" si="14"/>
        <v>0</v>
      </c>
      <c r="G27" s="20">
        <v>52</v>
      </c>
      <c r="H27" s="5">
        <f t="shared" si="22"/>
        <v>-0.5</v>
      </c>
      <c r="I27" s="1">
        <f t="shared" si="23"/>
        <v>-1</v>
      </c>
      <c r="J27" s="9">
        <f t="shared" si="24"/>
        <v>-10395.8712</v>
      </c>
      <c r="K27" s="20">
        <v>51.5</v>
      </c>
      <c r="L27" s="5">
        <f t="shared" si="25"/>
        <v>-1</v>
      </c>
      <c r="M27" s="1">
        <f t="shared" si="26"/>
        <v>-2</v>
      </c>
      <c r="N27" s="9">
        <f t="shared" si="27"/>
        <v>-20791.742399999999</v>
      </c>
      <c r="O27" s="20">
        <v>51.5</v>
      </c>
      <c r="P27" s="9">
        <f t="shared" si="21"/>
        <v>535387.36680000008</v>
      </c>
    </row>
    <row r="28" spans="1:16" x14ac:dyDescent="0.2">
      <c r="A28" s="4" t="s">
        <v>27</v>
      </c>
      <c r="B28" s="14">
        <v>52.5</v>
      </c>
      <c r="C28" s="20">
        <v>52.5</v>
      </c>
      <c r="D28" s="5"/>
      <c r="E28" s="1"/>
      <c r="F28" s="9">
        <f t="shared" si="14"/>
        <v>0</v>
      </c>
      <c r="G28" s="20">
        <v>52</v>
      </c>
      <c r="H28" s="5">
        <f t="shared" si="22"/>
        <v>-0.5</v>
      </c>
      <c r="I28" s="1">
        <f t="shared" si="23"/>
        <v>-1</v>
      </c>
      <c r="J28" s="9">
        <f t="shared" si="24"/>
        <v>-10395.8712</v>
      </c>
      <c r="K28" s="20">
        <v>51.5</v>
      </c>
      <c r="L28" s="5">
        <f t="shared" si="25"/>
        <v>-1</v>
      </c>
      <c r="M28" s="1">
        <f t="shared" si="26"/>
        <v>-2</v>
      </c>
      <c r="N28" s="9">
        <f t="shared" si="27"/>
        <v>-20791.742399999999</v>
      </c>
      <c r="O28" s="20">
        <v>51.5</v>
      </c>
      <c r="P28" s="9">
        <f t="shared" si="21"/>
        <v>535387.36680000008</v>
      </c>
    </row>
    <row r="29" spans="1:16" x14ac:dyDescent="0.2">
      <c r="A29" s="4" t="s">
        <v>28</v>
      </c>
      <c r="B29" s="14">
        <v>52.5</v>
      </c>
      <c r="C29" s="20">
        <v>52.5</v>
      </c>
      <c r="D29" s="5"/>
      <c r="E29" s="1"/>
      <c r="F29" s="9">
        <f t="shared" si="14"/>
        <v>0</v>
      </c>
      <c r="G29" s="20">
        <v>52</v>
      </c>
      <c r="H29" s="5">
        <f t="shared" si="22"/>
        <v>-0.5</v>
      </c>
      <c r="I29" s="1">
        <f t="shared" si="23"/>
        <v>-1</v>
      </c>
      <c r="J29" s="9">
        <f t="shared" si="24"/>
        <v>-10395.8712</v>
      </c>
      <c r="K29" s="20">
        <v>51.5</v>
      </c>
      <c r="L29" s="5">
        <f t="shared" si="25"/>
        <v>-1</v>
      </c>
      <c r="M29" s="1">
        <f t="shared" si="26"/>
        <v>-2</v>
      </c>
      <c r="N29" s="9">
        <f t="shared" si="27"/>
        <v>-20791.742399999999</v>
      </c>
      <c r="O29" s="20">
        <v>51.5</v>
      </c>
      <c r="P29" s="9">
        <f t="shared" si="21"/>
        <v>535387.36680000008</v>
      </c>
    </row>
    <row r="30" spans="1:16" x14ac:dyDescent="0.2">
      <c r="A30" s="4" t="s">
        <v>29</v>
      </c>
      <c r="B30" s="14">
        <v>52.5</v>
      </c>
      <c r="C30" s="20">
        <v>52.5</v>
      </c>
      <c r="D30" s="5"/>
      <c r="E30" s="1"/>
      <c r="F30" s="9">
        <f t="shared" si="14"/>
        <v>0</v>
      </c>
      <c r="G30" s="20">
        <v>52</v>
      </c>
      <c r="H30" s="5">
        <f t="shared" si="22"/>
        <v>-0.5</v>
      </c>
      <c r="I30" s="1">
        <f t="shared" si="23"/>
        <v>-1</v>
      </c>
      <c r="J30" s="9">
        <f t="shared" si="24"/>
        <v>-10395.8712</v>
      </c>
      <c r="K30" s="20">
        <v>51.5</v>
      </c>
      <c r="L30" s="5">
        <f t="shared" si="25"/>
        <v>-1</v>
      </c>
      <c r="M30" s="1">
        <f t="shared" si="26"/>
        <v>-2</v>
      </c>
      <c r="N30" s="9">
        <f t="shared" si="27"/>
        <v>-20791.742399999999</v>
      </c>
      <c r="O30" s="20">
        <v>51.5</v>
      </c>
      <c r="P30" s="9">
        <f t="shared" si="21"/>
        <v>535387.36680000008</v>
      </c>
    </row>
    <row r="31" spans="1:16" x14ac:dyDescent="0.2">
      <c r="A31" s="4" t="s">
        <v>30</v>
      </c>
      <c r="B31" s="14">
        <v>52.5</v>
      </c>
      <c r="C31" s="20">
        <v>52.5</v>
      </c>
      <c r="D31" s="5"/>
      <c r="E31" s="1"/>
      <c r="F31" s="9">
        <f t="shared" si="14"/>
        <v>0</v>
      </c>
      <c r="G31" s="20">
        <v>52</v>
      </c>
      <c r="H31" s="5">
        <f t="shared" si="22"/>
        <v>-0.5</v>
      </c>
      <c r="I31" s="1">
        <f t="shared" si="23"/>
        <v>-1</v>
      </c>
      <c r="J31" s="9">
        <f t="shared" si="24"/>
        <v>-10395.8712</v>
      </c>
      <c r="K31" s="20">
        <v>51.5</v>
      </c>
      <c r="L31" s="5">
        <f t="shared" si="25"/>
        <v>-1</v>
      </c>
      <c r="M31" s="1">
        <f t="shared" si="26"/>
        <v>-2</v>
      </c>
      <c r="N31" s="9">
        <f t="shared" si="27"/>
        <v>-20791.742399999999</v>
      </c>
      <c r="O31" s="20">
        <v>51.5</v>
      </c>
      <c r="P31" s="9">
        <f t="shared" si="21"/>
        <v>535387.36680000008</v>
      </c>
    </row>
    <row r="32" spans="1:16" x14ac:dyDescent="0.2">
      <c r="A32" s="4" t="s">
        <v>31</v>
      </c>
      <c r="B32" s="14">
        <v>52.5</v>
      </c>
      <c r="C32" s="20">
        <v>52.5</v>
      </c>
      <c r="D32" s="5"/>
      <c r="E32" s="1"/>
      <c r="F32" s="9">
        <f t="shared" si="14"/>
        <v>0</v>
      </c>
      <c r="G32" s="20">
        <v>52</v>
      </c>
      <c r="H32" s="5">
        <f t="shared" si="22"/>
        <v>-0.5</v>
      </c>
      <c r="I32" s="1">
        <f t="shared" si="23"/>
        <v>-1</v>
      </c>
      <c r="J32" s="9">
        <f t="shared" si="24"/>
        <v>-10395.8712</v>
      </c>
      <c r="K32" s="20">
        <v>51.5</v>
      </c>
      <c r="L32" s="5">
        <f t="shared" si="25"/>
        <v>-1</v>
      </c>
      <c r="M32" s="1">
        <f t="shared" si="26"/>
        <v>-2</v>
      </c>
      <c r="N32" s="9">
        <f t="shared" si="27"/>
        <v>-20791.742399999999</v>
      </c>
      <c r="O32" s="20">
        <v>51.5</v>
      </c>
      <c r="P32" s="9">
        <f t="shared" si="21"/>
        <v>535387.36680000008</v>
      </c>
    </row>
    <row r="33" spans="1:16" x14ac:dyDescent="0.2">
      <c r="A33" s="4" t="s">
        <v>32</v>
      </c>
      <c r="B33" s="14">
        <v>52.5</v>
      </c>
      <c r="C33" s="20">
        <v>52.5</v>
      </c>
      <c r="D33" s="5"/>
      <c r="E33" s="1"/>
      <c r="F33" s="9">
        <f t="shared" si="14"/>
        <v>0</v>
      </c>
      <c r="G33" s="20">
        <v>52</v>
      </c>
      <c r="H33" s="5">
        <f t="shared" si="22"/>
        <v>-0.5</v>
      </c>
      <c r="I33" s="1">
        <f t="shared" si="23"/>
        <v>-1</v>
      </c>
      <c r="J33" s="9">
        <f t="shared" si="24"/>
        <v>-10395.8712</v>
      </c>
      <c r="K33" s="20">
        <v>51.5</v>
      </c>
      <c r="L33" s="5">
        <f t="shared" si="25"/>
        <v>-1</v>
      </c>
      <c r="M33" s="1">
        <f t="shared" si="26"/>
        <v>-2</v>
      </c>
      <c r="N33" s="9">
        <f t="shared" si="27"/>
        <v>-20791.742399999999</v>
      </c>
      <c r="O33" s="20">
        <v>51.5</v>
      </c>
      <c r="P33" s="9">
        <f t="shared" si="21"/>
        <v>535387.36680000008</v>
      </c>
    </row>
    <row r="34" spans="1:16" x14ac:dyDescent="0.2">
      <c r="A34" s="4" t="s">
        <v>33</v>
      </c>
      <c r="B34" s="14">
        <v>52.5</v>
      </c>
      <c r="C34" s="20">
        <v>52.5</v>
      </c>
      <c r="D34" s="5"/>
      <c r="E34" s="1"/>
      <c r="F34" s="9">
        <f t="shared" si="14"/>
        <v>0</v>
      </c>
      <c r="G34" s="20">
        <v>52</v>
      </c>
      <c r="H34" s="5">
        <f t="shared" si="22"/>
        <v>-0.5</v>
      </c>
      <c r="I34" s="1">
        <f t="shared" si="23"/>
        <v>-1</v>
      </c>
      <c r="J34" s="9">
        <f t="shared" si="24"/>
        <v>-10395.8712</v>
      </c>
      <c r="K34" s="20">
        <v>51.5</v>
      </c>
      <c r="L34" s="5">
        <f t="shared" si="25"/>
        <v>-1</v>
      </c>
      <c r="M34" s="1">
        <f t="shared" si="26"/>
        <v>-2</v>
      </c>
      <c r="N34" s="9">
        <f t="shared" si="27"/>
        <v>-20791.742399999999</v>
      </c>
      <c r="O34" s="20">
        <v>51.5</v>
      </c>
      <c r="P34" s="9">
        <f t="shared" si="21"/>
        <v>535387.36680000008</v>
      </c>
    </row>
    <row r="35" spans="1:16" x14ac:dyDescent="0.2">
      <c r="A35" s="4" t="s">
        <v>34</v>
      </c>
      <c r="B35" s="14">
        <v>52.5</v>
      </c>
      <c r="C35" s="20">
        <v>52.5</v>
      </c>
      <c r="D35" s="5"/>
      <c r="E35" s="1"/>
      <c r="F35" s="9">
        <f t="shared" si="14"/>
        <v>0</v>
      </c>
      <c r="G35" s="20">
        <v>52</v>
      </c>
      <c r="H35" s="5">
        <f t="shared" si="22"/>
        <v>-0.5</v>
      </c>
      <c r="I35" s="1">
        <f t="shared" si="23"/>
        <v>-1</v>
      </c>
      <c r="J35" s="9">
        <f t="shared" si="24"/>
        <v>-10395.8712</v>
      </c>
      <c r="K35" s="20">
        <v>51.5</v>
      </c>
      <c r="L35" s="5">
        <f t="shared" si="25"/>
        <v>-1</v>
      </c>
      <c r="M35" s="1">
        <f t="shared" si="26"/>
        <v>-2</v>
      </c>
      <c r="N35" s="9">
        <f t="shared" si="27"/>
        <v>-20791.742399999999</v>
      </c>
      <c r="O35" s="20">
        <v>51.5</v>
      </c>
      <c r="P35" s="9">
        <f t="shared" si="21"/>
        <v>535387.36680000008</v>
      </c>
    </row>
    <row r="36" spans="1:16" x14ac:dyDescent="0.2">
      <c r="A36" s="4" t="s">
        <v>35</v>
      </c>
      <c r="B36" s="14">
        <v>52.5</v>
      </c>
      <c r="C36" s="20">
        <v>52.5</v>
      </c>
      <c r="D36" s="5"/>
      <c r="E36" s="1"/>
      <c r="F36" s="9">
        <f t="shared" si="14"/>
        <v>0</v>
      </c>
      <c r="G36" s="20">
        <v>52</v>
      </c>
      <c r="H36" s="5">
        <f t="shared" si="22"/>
        <v>-0.5</v>
      </c>
      <c r="I36" s="1">
        <f t="shared" si="23"/>
        <v>-1</v>
      </c>
      <c r="J36" s="9">
        <f t="shared" si="24"/>
        <v>-10395.8712</v>
      </c>
      <c r="K36" s="20">
        <v>51.5</v>
      </c>
      <c r="L36" s="5">
        <f t="shared" si="25"/>
        <v>-1</v>
      </c>
      <c r="M36" s="1">
        <f t="shared" si="26"/>
        <v>-2</v>
      </c>
      <c r="N36" s="9">
        <f t="shared" si="27"/>
        <v>-20791.742399999999</v>
      </c>
      <c r="O36" s="20">
        <v>51.5</v>
      </c>
      <c r="P36" s="9">
        <f t="shared" si="21"/>
        <v>535387.36680000008</v>
      </c>
    </row>
    <row r="37" spans="1:16" x14ac:dyDescent="0.2">
      <c r="A37" s="4" t="s">
        <v>36</v>
      </c>
      <c r="B37" s="14">
        <v>52.5</v>
      </c>
      <c r="C37" s="20">
        <v>52.5</v>
      </c>
      <c r="D37" s="5"/>
      <c r="E37" s="1"/>
      <c r="F37" s="9">
        <f t="shared" si="14"/>
        <v>0</v>
      </c>
      <c r="G37" s="20">
        <v>52</v>
      </c>
      <c r="H37" s="5">
        <f t="shared" si="22"/>
        <v>-0.5</v>
      </c>
      <c r="I37" s="1">
        <f t="shared" si="23"/>
        <v>-1</v>
      </c>
      <c r="J37" s="9">
        <f t="shared" si="24"/>
        <v>-10395.8712</v>
      </c>
      <c r="K37" s="20">
        <v>51.5</v>
      </c>
      <c r="L37" s="5">
        <f t="shared" si="25"/>
        <v>-1</v>
      </c>
      <c r="M37" s="1">
        <f t="shared" si="26"/>
        <v>-2</v>
      </c>
      <c r="N37" s="9">
        <f t="shared" si="27"/>
        <v>-20791.742399999999</v>
      </c>
      <c r="O37" s="20">
        <v>51.5</v>
      </c>
      <c r="P37" s="9">
        <f t="shared" si="21"/>
        <v>535387.36680000008</v>
      </c>
    </row>
    <row r="38" spans="1:16" x14ac:dyDescent="0.2">
      <c r="A38" s="4"/>
      <c r="B38" s="14"/>
      <c r="C38" s="20"/>
      <c r="D38" s="5"/>
      <c r="E38" s="1"/>
      <c r="F38" s="9"/>
      <c r="G38" s="20"/>
      <c r="H38" s="5"/>
      <c r="I38" s="1"/>
      <c r="J38" s="9"/>
      <c r="K38" s="20"/>
      <c r="L38" s="5"/>
      <c r="M38" s="1"/>
      <c r="N38" s="9"/>
      <c r="O38" s="20"/>
      <c r="P38" s="9"/>
    </row>
    <row r="39" spans="1:16" x14ac:dyDescent="0.2">
      <c r="A39" s="4"/>
      <c r="B39" s="14"/>
      <c r="C39" s="20"/>
      <c r="D39" s="5"/>
      <c r="E39" s="1"/>
      <c r="F39" s="9"/>
      <c r="G39" s="20"/>
      <c r="H39" s="5"/>
      <c r="I39" s="1"/>
      <c r="J39" s="9"/>
      <c r="K39" s="20"/>
      <c r="L39" s="5"/>
      <c r="M39" s="1"/>
      <c r="N39" s="9"/>
      <c r="O39" s="20"/>
      <c r="P39" s="9"/>
    </row>
    <row r="40" spans="1:16" x14ac:dyDescent="0.2">
      <c r="A40" s="3"/>
      <c r="B40" s="15"/>
      <c r="C40" s="20"/>
      <c r="D40" s="1"/>
      <c r="E40" s="1"/>
      <c r="F40" s="9"/>
      <c r="G40" s="20"/>
      <c r="H40" s="1"/>
      <c r="I40" s="1"/>
      <c r="J40" s="9"/>
      <c r="K40" s="20"/>
      <c r="L40" s="1"/>
      <c r="M40" s="1"/>
      <c r="N40" s="9"/>
      <c r="O40" s="20"/>
      <c r="P40" s="9"/>
    </row>
    <row r="41" spans="1:16" ht="13.5" thickBot="1" x14ac:dyDescent="0.25">
      <c r="A41" s="1" t="s">
        <v>14</v>
      </c>
      <c r="B41" s="16">
        <f>SUM(B4:B38)/28</f>
        <v>52.712499999999999</v>
      </c>
      <c r="C41" s="21"/>
      <c r="D41" s="10"/>
      <c r="E41" s="10"/>
      <c r="F41" s="23">
        <f>SUM(F4:F40)</f>
        <v>-123710.86728000002</v>
      </c>
      <c r="G41" s="24"/>
      <c r="H41" s="25"/>
      <c r="I41" s="25"/>
      <c r="J41" s="23">
        <f>SUM(J4:J40)</f>
        <v>-414795.26087999996</v>
      </c>
      <c r="K41" s="24"/>
      <c r="L41" s="25"/>
      <c r="M41" s="25"/>
      <c r="N41" s="23">
        <f>SUM(N4:N40)</f>
        <v>-705879.65448000003</v>
      </c>
      <c r="O41" s="24"/>
      <c r="P41" s="23">
        <f>SUM(P4:P40)</f>
        <v>14990846.270400012</v>
      </c>
    </row>
    <row r="43" spans="1:16" x14ac:dyDescent="0.2">
      <c r="A43" t="s">
        <v>18</v>
      </c>
      <c r="B43" s="17">
        <f>197.55*1.012</f>
        <v>199.92060000000001</v>
      </c>
      <c r="C43" s="2" t="s">
        <v>23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&amp;LLb. nr. 13305/13. Sag nr. 13-1351.
23. januar 2013/jepo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workbookViewId="0">
      <selection activeCell="Z55" sqref="Z55:Z59"/>
    </sheetView>
  </sheetViews>
  <sheetFormatPr defaultRowHeight="12.75" x14ac:dyDescent="0.2"/>
  <cols>
    <col min="1" max="1" width="19.28515625" customWidth="1"/>
    <col min="2" max="2" width="11.140625" style="11" customWidth="1"/>
    <col min="3" max="3" width="9.7109375" style="11" customWidth="1"/>
    <col min="4" max="5" width="11.7109375" hidden="1" customWidth="1"/>
    <col min="6" max="6" width="9.7109375" customWidth="1"/>
    <col min="7" max="7" width="9.5703125" style="22" customWidth="1"/>
    <col min="8" max="8" width="10.140625" hidden="1" customWidth="1"/>
    <col min="9" max="9" width="7.85546875" hidden="1" customWidth="1"/>
    <col min="11" max="11" width="9.85546875" style="22" customWidth="1"/>
    <col min="12" max="12" width="10.140625" hidden="1" customWidth="1"/>
    <col min="13" max="13" width="9.140625" hidden="1" customWidth="1"/>
    <col min="16" max="17" width="0" hidden="1" customWidth="1"/>
    <col min="20" max="21" width="0" hidden="1" customWidth="1"/>
    <col min="22" max="22" width="9.85546875" customWidth="1"/>
    <col min="25" max="25" width="0" hidden="1" customWidth="1"/>
    <col min="26" max="26" width="11.28515625" bestFit="1" customWidth="1"/>
  </cols>
  <sheetData>
    <row r="1" spans="1:26" ht="51.75" x14ac:dyDescent="0.25">
      <c r="A1" s="1" t="s">
        <v>0</v>
      </c>
      <c r="B1" s="6" t="s">
        <v>19</v>
      </c>
      <c r="C1" s="18" t="s">
        <v>20</v>
      </c>
      <c r="D1" s="7" t="s">
        <v>16</v>
      </c>
      <c r="E1" s="7" t="s">
        <v>17</v>
      </c>
      <c r="F1" s="8" t="s">
        <v>15</v>
      </c>
      <c r="G1" s="18" t="s">
        <v>20</v>
      </c>
      <c r="H1" s="7" t="s">
        <v>16</v>
      </c>
      <c r="I1" s="7" t="s">
        <v>17</v>
      </c>
      <c r="J1" s="8" t="s">
        <v>15</v>
      </c>
      <c r="K1" s="18" t="s">
        <v>20</v>
      </c>
      <c r="L1" s="7" t="s">
        <v>16</v>
      </c>
      <c r="M1" s="7" t="s">
        <v>17</v>
      </c>
      <c r="N1" s="8" t="s">
        <v>15</v>
      </c>
      <c r="O1" s="18" t="s">
        <v>20</v>
      </c>
      <c r="P1" s="7" t="s">
        <v>16</v>
      </c>
      <c r="Q1" s="7" t="s">
        <v>17</v>
      </c>
      <c r="R1" s="8" t="s">
        <v>15</v>
      </c>
      <c r="S1" s="18" t="s">
        <v>20</v>
      </c>
      <c r="T1" s="7" t="s">
        <v>16</v>
      </c>
      <c r="U1" s="7" t="s">
        <v>17</v>
      </c>
      <c r="V1" s="8" t="s">
        <v>15</v>
      </c>
      <c r="W1" s="18" t="s">
        <v>20</v>
      </c>
      <c r="X1" s="33" t="s">
        <v>50</v>
      </c>
      <c r="Y1" s="7" t="s">
        <v>17</v>
      </c>
      <c r="Z1" s="8" t="s">
        <v>15</v>
      </c>
    </row>
    <row r="2" spans="1:26" x14ac:dyDescent="0.2">
      <c r="A2" s="26" t="s">
        <v>44</v>
      </c>
      <c r="B2" s="12"/>
      <c r="C2" s="19"/>
      <c r="D2" s="1"/>
      <c r="E2" s="1"/>
      <c r="F2" s="9"/>
      <c r="G2" s="19"/>
      <c r="H2" s="1"/>
      <c r="I2" s="1"/>
      <c r="J2" s="9"/>
      <c r="K2" s="19"/>
      <c r="L2" s="1"/>
      <c r="M2" s="1"/>
      <c r="N2" s="9"/>
      <c r="O2" s="19"/>
      <c r="P2" s="1"/>
      <c r="Q2" s="1"/>
      <c r="R2" s="9"/>
      <c r="S2" s="19"/>
      <c r="T2" s="1"/>
      <c r="U2" s="1"/>
      <c r="V2" s="9"/>
      <c r="W2" s="19"/>
      <c r="X2" s="1"/>
      <c r="Y2" s="1"/>
      <c r="Z2" s="9"/>
    </row>
    <row r="3" spans="1:26" x14ac:dyDescent="0.2">
      <c r="A3" s="4" t="s">
        <v>24</v>
      </c>
      <c r="B3" s="14">
        <v>52.5</v>
      </c>
      <c r="C3" s="20">
        <v>52.5</v>
      </c>
      <c r="D3" s="5"/>
      <c r="E3" s="1"/>
      <c r="F3" s="9">
        <f>E3*52*$B$51</f>
        <v>0</v>
      </c>
      <c r="G3" s="20">
        <v>52</v>
      </c>
      <c r="H3" s="5">
        <f t="shared" ref="H3:H4" si="0">G3-B3</f>
        <v>-0.5</v>
      </c>
      <c r="I3" s="1">
        <f t="shared" ref="I3:I4" si="1">H3*2</f>
        <v>-1</v>
      </c>
      <c r="J3" s="9">
        <f>I3*52*$B$51</f>
        <v>-10395.8712</v>
      </c>
      <c r="K3" s="20">
        <v>51.5</v>
      </c>
      <c r="L3" s="5">
        <f t="shared" ref="L3:L5" si="2">K3-B3</f>
        <v>-1</v>
      </c>
      <c r="M3" s="1">
        <f t="shared" ref="M3:M4" si="3">L3*2</f>
        <v>-2</v>
      </c>
      <c r="N3" s="9">
        <f>M3*52*$B$51</f>
        <v>-20791.742399999999</v>
      </c>
      <c r="O3" s="20">
        <v>51</v>
      </c>
      <c r="P3" s="5">
        <f>O3-B3</f>
        <v>-1.5</v>
      </c>
      <c r="Q3" s="1">
        <f t="shared" ref="Q3:Q4" si="4">P3*2</f>
        <v>-3</v>
      </c>
      <c r="R3" s="9">
        <f>Q3*52*$B$51</f>
        <v>-31187.613600000001</v>
      </c>
      <c r="S3" s="20">
        <v>53</v>
      </c>
      <c r="T3" s="5">
        <f>SUM(S3-B3)</f>
        <v>0.5</v>
      </c>
      <c r="U3" s="1">
        <f t="shared" ref="U3:U4" si="5">T3*2</f>
        <v>1</v>
      </c>
      <c r="V3" s="9">
        <f>U3*52*$B$51</f>
        <v>10395.8712</v>
      </c>
      <c r="W3" s="20">
        <v>52.5</v>
      </c>
      <c r="X3" s="5"/>
      <c r="Y3" s="1"/>
      <c r="Z3" s="9">
        <f>Y3*52*$B$51</f>
        <v>0</v>
      </c>
    </row>
    <row r="4" spans="1:26" x14ac:dyDescent="0.2">
      <c r="A4" s="4" t="s">
        <v>25</v>
      </c>
      <c r="B4" s="14">
        <v>52.5</v>
      </c>
      <c r="C4" s="20">
        <v>52.5</v>
      </c>
      <c r="D4" s="5"/>
      <c r="E4" s="1"/>
      <c r="F4" s="9">
        <f>E4*52*$B$51</f>
        <v>0</v>
      </c>
      <c r="G4" s="20">
        <v>52</v>
      </c>
      <c r="H4" s="5">
        <f t="shared" si="0"/>
        <v>-0.5</v>
      </c>
      <c r="I4" s="1">
        <f t="shared" si="1"/>
        <v>-1</v>
      </c>
      <c r="J4" s="9">
        <f>I4*52*$B$51</f>
        <v>-10395.8712</v>
      </c>
      <c r="K4" s="20">
        <v>51.5</v>
      </c>
      <c r="L4" s="5">
        <f t="shared" si="2"/>
        <v>-1</v>
      </c>
      <c r="M4" s="1">
        <f t="shared" si="3"/>
        <v>-2</v>
      </c>
      <c r="N4" s="9">
        <f>M4*52*$B$51</f>
        <v>-20791.742399999999</v>
      </c>
      <c r="O4" s="20">
        <v>51</v>
      </c>
      <c r="P4" s="5">
        <f t="shared" ref="P4:P48" si="6">O4-B4</f>
        <v>-1.5</v>
      </c>
      <c r="Q4" s="1">
        <f t="shared" si="4"/>
        <v>-3</v>
      </c>
      <c r="R4" s="9">
        <f>Q4*52*$B$51</f>
        <v>-31187.613600000001</v>
      </c>
      <c r="S4" s="20">
        <v>53</v>
      </c>
      <c r="T4" s="5">
        <f>SUM(S4-B4)</f>
        <v>0.5</v>
      </c>
      <c r="U4" s="1">
        <f t="shared" si="5"/>
        <v>1</v>
      </c>
      <c r="V4" s="9">
        <f>U4*52*$B$51</f>
        <v>10395.8712</v>
      </c>
      <c r="W4" s="20">
        <v>52.5</v>
      </c>
      <c r="X4" s="5"/>
      <c r="Y4" s="1"/>
      <c r="Z4" s="9">
        <f>Y4*52*$B$51</f>
        <v>0</v>
      </c>
    </row>
    <row r="5" spans="1:26" x14ac:dyDescent="0.2">
      <c r="A5" s="1" t="s">
        <v>4</v>
      </c>
      <c r="B5" s="13">
        <v>55</v>
      </c>
      <c r="C5" s="19">
        <v>52.5</v>
      </c>
      <c r="D5" s="5">
        <f>C5-B5</f>
        <v>-2.5</v>
      </c>
      <c r="E5" s="1">
        <f>D5*2</f>
        <v>-5</v>
      </c>
      <c r="F5" s="9">
        <f>E5*52*$B$51</f>
        <v>-51979.356</v>
      </c>
      <c r="G5" s="19">
        <v>52</v>
      </c>
      <c r="H5" s="5">
        <f>G5-B5</f>
        <v>-3</v>
      </c>
      <c r="I5" s="1">
        <f>H5*2</f>
        <v>-6</v>
      </c>
      <c r="J5" s="9">
        <f>I5*52*$B$51</f>
        <v>-62375.227200000001</v>
      </c>
      <c r="K5" s="19">
        <v>51.5</v>
      </c>
      <c r="L5" s="5">
        <f t="shared" si="2"/>
        <v>-3.5</v>
      </c>
      <c r="M5" s="1">
        <f>L5*2</f>
        <v>-7</v>
      </c>
      <c r="N5" s="9">
        <f>M5*52*$B$51</f>
        <v>-72771.098400000003</v>
      </c>
      <c r="O5" s="20">
        <v>51</v>
      </c>
      <c r="P5" s="5">
        <f t="shared" si="6"/>
        <v>-4</v>
      </c>
      <c r="Q5" s="1">
        <f>P5*2</f>
        <v>-8</v>
      </c>
      <c r="R5" s="9">
        <f>Q5*52*$B$51</f>
        <v>-83166.969599999997</v>
      </c>
      <c r="S5" s="20">
        <v>53</v>
      </c>
      <c r="T5" s="5">
        <f>SUM(S5-B5)</f>
        <v>-2</v>
      </c>
      <c r="U5" s="1">
        <f>T5*2</f>
        <v>-4</v>
      </c>
      <c r="V5" s="9">
        <f>U5*52*$B$51</f>
        <v>-41583.484799999998</v>
      </c>
      <c r="W5" s="19">
        <v>52.5</v>
      </c>
      <c r="X5" s="27" t="s">
        <v>37</v>
      </c>
      <c r="Y5" s="3" t="s">
        <v>37</v>
      </c>
      <c r="Z5" s="28" t="s">
        <v>37</v>
      </c>
    </row>
    <row r="6" spans="1:26" x14ac:dyDescent="0.2">
      <c r="A6" s="1"/>
      <c r="B6" s="13"/>
      <c r="C6" s="19"/>
      <c r="D6" s="5"/>
      <c r="E6" s="1"/>
      <c r="F6" s="9"/>
      <c r="G6" s="19"/>
      <c r="H6" s="5"/>
      <c r="I6" s="1"/>
      <c r="J6" s="9"/>
      <c r="K6" s="19"/>
      <c r="L6" s="5"/>
      <c r="M6" s="1"/>
      <c r="N6" s="9"/>
      <c r="O6" s="19"/>
      <c r="P6" s="5">
        <f t="shared" si="6"/>
        <v>0</v>
      </c>
      <c r="Q6" s="1"/>
      <c r="R6" s="9"/>
      <c r="S6" s="20"/>
      <c r="T6" s="5"/>
      <c r="U6" s="1"/>
      <c r="V6" s="9"/>
      <c r="W6" s="19"/>
      <c r="X6" s="27" t="s">
        <v>37</v>
      </c>
      <c r="Y6" s="3" t="s">
        <v>37</v>
      </c>
      <c r="Z6" s="28" t="s">
        <v>37</v>
      </c>
    </row>
    <row r="7" spans="1:26" x14ac:dyDescent="0.2">
      <c r="A7" s="26" t="s">
        <v>43</v>
      </c>
      <c r="B7" s="14"/>
      <c r="C7" s="20"/>
      <c r="D7" s="5"/>
      <c r="E7" s="1"/>
      <c r="F7" s="9"/>
      <c r="G7" s="20"/>
      <c r="H7" s="5"/>
      <c r="I7" s="1"/>
      <c r="J7" s="9"/>
      <c r="K7" s="20"/>
      <c r="L7" s="5"/>
      <c r="M7" s="1"/>
      <c r="N7" s="9"/>
      <c r="O7" s="20"/>
      <c r="P7" s="5">
        <f t="shared" si="6"/>
        <v>0</v>
      </c>
      <c r="Q7" s="1"/>
      <c r="R7" s="9"/>
      <c r="S7" s="20"/>
      <c r="T7" s="5"/>
      <c r="U7" s="1"/>
      <c r="V7" s="9"/>
      <c r="W7" s="20"/>
      <c r="X7" s="5"/>
      <c r="Y7" s="1"/>
      <c r="Z7" s="9"/>
    </row>
    <row r="8" spans="1:26" x14ac:dyDescent="0.2">
      <c r="A8" s="4" t="s">
        <v>26</v>
      </c>
      <c r="B8" s="14">
        <v>52.5</v>
      </c>
      <c r="C8" s="20">
        <v>52.5</v>
      </c>
      <c r="D8" s="5"/>
      <c r="E8" s="1"/>
      <c r="F8" s="9">
        <f>E8*52*$B$51</f>
        <v>0</v>
      </c>
      <c r="G8" s="20">
        <v>52</v>
      </c>
      <c r="H8" s="5">
        <f t="shared" ref="H8:H10" si="7">G8-B8</f>
        <v>-0.5</v>
      </c>
      <c r="I8" s="1">
        <f t="shared" ref="I8:I10" si="8">H8*2</f>
        <v>-1</v>
      </c>
      <c r="J8" s="9">
        <f>I8*52*$B$51</f>
        <v>-10395.8712</v>
      </c>
      <c r="K8" s="20">
        <v>51.5</v>
      </c>
      <c r="L8" s="5">
        <f t="shared" ref="L8:L10" si="9">K8-B8</f>
        <v>-1</v>
      </c>
      <c r="M8" s="1">
        <f t="shared" ref="M8:M10" si="10">L8*2</f>
        <v>-2</v>
      </c>
      <c r="N8" s="9">
        <f>M8*52*$B$51</f>
        <v>-20791.742399999999</v>
      </c>
      <c r="O8" s="20">
        <v>51</v>
      </c>
      <c r="P8" s="5">
        <f t="shared" si="6"/>
        <v>-1.5</v>
      </c>
      <c r="Q8" s="1">
        <f t="shared" ref="Q8:Q10" si="11">P8*2</f>
        <v>-3</v>
      </c>
      <c r="R8" s="9">
        <f>Q8*52*$B$51</f>
        <v>-31187.613600000001</v>
      </c>
      <c r="S8" s="20">
        <v>53</v>
      </c>
      <c r="T8" s="5">
        <f>SUM(S8-B8)</f>
        <v>0.5</v>
      </c>
      <c r="U8" s="1">
        <f t="shared" ref="U8:U10" si="12">T8*2</f>
        <v>1</v>
      </c>
      <c r="V8" s="9">
        <f>U8*52*$B$51</f>
        <v>10395.8712</v>
      </c>
      <c r="W8" s="20">
        <v>52.5</v>
      </c>
      <c r="X8" s="5"/>
      <c r="Y8" s="1"/>
      <c r="Z8" s="9">
        <f>Y8*52*$B$51</f>
        <v>0</v>
      </c>
    </row>
    <row r="9" spans="1:26" x14ac:dyDescent="0.2">
      <c r="A9" s="4" t="s">
        <v>27</v>
      </c>
      <c r="B9" s="14">
        <v>52.5</v>
      </c>
      <c r="C9" s="20">
        <v>52.5</v>
      </c>
      <c r="D9" s="5"/>
      <c r="E9" s="1"/>
      <c r="F9" s="9">
        <f>E9*52*$B$51</f>
        <v>0</v>
      </c>
      <c r="G9" s="20">
        <v>52</v>
      </c>
      <c r="H9" s="5">
        <f t="shared" si="7"/>
        <v>-0.5</v>
      </c>
      <c r="I9" s="1">
        <f t="shared" si="8"/>
        <v>-1</v>
      </c>
      <c r="J9" s="9">
        <f>I9*52*$B$51</f>
        <v>-10395.8712</v>
      </c>
      <c r="K9" s="20">
        <v>51.5</v>
      </c>
      <c r="L9" s="5">
        <f t="shared" si="9"/>
        <v>-1</v>
      </c>
      <c r="M9" s="1">
        <f t="shared" si="10"/>
        <v>-2</v>
      </c>
      <c r="N9" s="9">
        <f>M9*52*$B$51</f>
        <v>-20791.742399999999</v>
      </c>
      <c r="O9" s="20">
        <v>51</v>
      </c>
      <c r="P9" s="5">
        <f t="shared" si="6"/>
        <v>-1.5</v>
      </c>
      <c r="Q9" s="1">
        <f t="shared" si="11"/>
        <v>-3</v>
      </c>
      <c r="R9" s="9">
        <f>Q9*52*$B$51</f>
        <v>-31187.613600000001</v>
      </c>
      <c r="S9" s="20">
        <v>53</v>
      </c>
      <c r="T9" s="5">
        <f>SUM(S9-B9)</f>
        <v>0.5</v>
      </c>
      <c r="U9" s="1">
        <f t="shared" si="12"/>
        <v>1</v>
      </c>
      <c r="V9" s="9">
        <f>U9*52*$B$51</f>
        <v>10395.8712</v>
      </c>
      <c r="W9" s="20">
        <v>52.5</v>
      </c>
      <c r="X9" s="5"/>
      <c r="Y9" s="1"/>
      <c r="Z9" s="9">
        <f>Y9*52*$B$51</f>
        <v>0</v>
      </c>
    </row>
    <row r="10" spans="1:26" x14ac:dyDescent="0.2">
      <c r="A10" s="4" t="s">
        <v>28</v>
      </c>
      <c r="B10" s="14">
        <v>52.5</v>
      </c>
      <c r="C10" s="20">
        <v>52.5</v>
      </c>
      <c r="D10" s="5"/>
      <c r="E10" s="1"/>
      <c r="F10" s="9">
        <f>E10*52*$B$51</f>
        <v>0</v>
      </c>
      <c r="G10" s="20">
        <v>52</v>
      </c>
      <c r="H10" s="5">
        <f t="shared" si="7"/>
        <v>-0.5</v>
      </c>
      <c r="I10" s="1">
        <f t="shared" si="8"/>
        <v>-1</v>
      </c>
      <c r="J10" s="9">
        <f>I10*52*$B$51</f>
        <v>-10395.8712</v>
      </c>
      <c r="K10" s="20">
        <v>51.5</v>
      </c>
      <c r="L10" s="5">
        <f t="shared" si="9"/>
        <v>-1</v>
      </c>
      <c r="M10" s="1">
        <f t="shared" si="10"/>
        <v>-2</v>
      </c>
      <c r="N10" s="9">
        <f>M10*52*$B$51</f>
        <v>-20791.742399999999</v>
      </c>
      <c r="O10" s="20">
        <v>51</v>
      </c>
      <c r="P10" s="5">
        <f t="shared" si="6"/>
        <v>-1.5</v>
      </c>
      <c r="Q10" s="1">
        <f t="shared" si="11"/>
        <v>-3</v>
      </c>
      <c r="R10" s="9">
        <f>Q10*52*$B$51</f>
        <v>-31187.613600000001</v>
      </c>
      <c r="S10" s="20">
        <v>53</v>
      </c>
      <c r="T10" s="5">
        <f>SUM(S10-B10)</f>
        <v>0.5</v>
      </c>
      <c r="U10" s="1">
        <f t="shared" si="12"/>
        <v>1</v>
      </c>
      <c r="V10" s="9">
        <f>U10*52*$B$51</f>
        <v>10395.8712</v>
      </c>
      <c r="W10" s="20">
        <v>52.5</v>
      </c>
      <c r="X10" s="5"/>
      <c r="Y10" s="1"/>
      <c r="Z10" s="9">
        <f>Y10*52*$B$51</f>
        <v>0</v>
      </c>
    </row>
    <row r="11" spans="1:26" x14ac:dyDescent="0.2">
      <c r="A11" s="4"/>
      <c r="B11" s="14"/>
      <c r="C11" s="20"/>
      <c r="D11" s="5"/>
      <c r="E11" s="1"/>
      <c r="F11" s="9"/>
      <c r="G11" s="20"/>
      <c r="H11" s="5"/>
      <c r="I11" s="1"/>
      <c r="J11" s="9"/>
      <c r="K11" s="20"/>
      <c r="L11" s="5"/>
      <c r="M11" s="1"/>
      <c r="N11" s="9"/>
      <c r="O11" s="20"/>
      <c r="P11" s="5">
        <f t="shared" si="6"/>
        <v>0</v>
      </c>
      <c r="Q11" s="1"/>
      <c r="R11" s="9"/>
      <c r="S11" s="20"/>
      <c r="T11" s="5"/>
      <c r="U11" s="1"/>
      <c r="V11" s="9"/>
      <c r="W11" s="20"/>
      <c r="X11" s="5">
        <v>2.5</v>
      </c>
      <c r="Y11" s="1">
        <f>X11*2</f>
        <v>5</v>
      </c>
      <c r="Z11" s="9">
        <f>SUM(Y11*52*B51)</f>
        <v>51979.356</v>
      </c>
    </row>
    <row r="12" spans="1:26" x14ac:dyDescent="0.2">
      <c r="A12" s="26" t="s">
        <v>42</v>
      </c>
      <c r="B12" s="14"/>
      <c r="C12" s="20"/>
      <c r="D12" s="5"/>
      <c r="E12" s="1"/>
      <c r="F12" s="9"/>
      <c r="G12" s="20"/>
      <c r="H12" s="5"/>
      <c r="I12" s="1"/>
      <c r="J12" s="9"/>
      <c r="K12" s="20"/>
      <c r="L12" s="5"/>
      <c r="M12" s="1"/>
      <c r="N12" s="9"/>
      <c r="O12" s="20"/>
      <c r="P12" s="5">
        <f t="shared" si="6"/>
        <v>0</v>
      </c>
      <c r="Q12" s="1"/>
      <c r="R12" s="9"/>
      <c r="S12" s="20" t="s">
        <v>37</v>
      </c>
      <c r="T12" s="5" t="s">
        <v>37</v>
      </c>
      <c r="U12" s="1"/>
      <c r="V12" s="9"/>
      <c r="W12" s="20"/>
      <c r="X12" s="5"/>
      <c r="Y12" s="1"/>
      <c r="Z12" s="9"/>
    </row>
    <row r="13" spans="1:26" x14ac:dyDescent="0.2">
      <c r="A13" s="4" t="s">
        <v>29</v>
      </c>
      <c r="B13" s="14">
        <v>52.5</v>
      </c>
      <c r="C13" s="20">
        <v>52.5</v>
      </c>
      <c r="D13" s="5"/>
      <c r="E13" s="1"/>
      <c r="F13" s="9">
        <f>E13*52*$B$51</f>
        <v>0</v>
      </c>
      <c r="G13" s="20">
        <v>52</v>
      </c>
      <c r="H13" s="5">
        <f t="shared" ref="H13:H15" si="13">G13-B13</f>
        <v>-0.5</v>
      </c>
      <c r="I13" s="1">
        <f t="shared" ref="I13:I15" si="14">H13*2</f>
        <v>-1</v>
      </c>
      <c r="J13" s="9">
        <f>I13*52*$B$51</f>
        <v>-10395.8712</v>
      </c>
      <c r="K13" s="20">
        <v>51.5</v>
      </c>
      <c r="L13" s="5">
        <f t="shared" ref="L13:L15" si="15">K13-B13</f>
        <v>-1</v>
      </c>
      <c r="M13" s="1">
        <f t="shared" ref="M13:M15" si="16">L13*2</f>
        <v>-2</v>
      </c>
      <c r="N13" s="9">
        <f>M13*52*$B$51</f>
        <v>-20791.742399999999</v>
      </c>
      <c r="O13" s="20">
        <v>51</v>
      </c>
      <c r="P13" s="5">
        <f t="shared" si="6"/>
        <v>-1.5</v>
      </c>
      <c r="Q13" s="1">
        <f t="shared" ref="Q13:Q15" si="17">P13*2</f>
        <v>-3</v>
      </c>
      <c r="R13" s="9">
        <f>Q13*52*$B$51</f>
        <v>-31187.613600000001</v>
      </c>
      <c r="S13" s="20">
        <v>53</v>
      </c>
      <c r="T13" s="5">
        <f>SUM(S13-B13)</f>
        <v>0.5</v>
      </c>
      <c r="U13" s="1">
        <f t="shared" ref="U13:U15" si="18">T13*2</f>
        <v>1</v>
      </c>
      <c r="V13" s="9">
        <f>U13*52*$B$51</f>
        <v>10395.8712</v>
      </c>
      <c r="W13" s="20">
        <v>52.5</v>
      </c>
      <c r="X13" s="5"/>
      <c r="Y13" s="1"/>
      <c r="Z13" s="9">
        <f>Y13*52*$B$51</f>
        <v>0</v>
      </c>
    </row>
    <row r="14" spans="1:26" x14ac:dyDescent="0.2">
      <c r="A14" s="4" t="s">
        <v>30</v>
      </c>
      <c r="B14" s="14">
        <v>52.5</v>
      </c>
      <c r="C14" s="20">
        <v>52.5</v>
      </c>
      <c r="D14" s="5"/>
      <c r="E14" s="1"/>
      <c r="F14" s="9">
        <f>E14*52*$B$51</f>
        <v>0</v>
      </c>
      <c r="G14" s="20">
        <v>52</v>
      </c>
      <c r="H14" s="5">
        <f t="shared" si="13"/>
        <v>-0.5</v>
      </c>
      <c r="I14" s="1">
        <f t="shared" si="14"/>
        <v>-1</v>
      </c>
      <c r="J14" s="9">
        <f>I14*52*$B$51</f>
        <v>-10395.8712</v>
      </c>
      <c r="K14" s="20">
        <v>51.5</v>
      </c>
      <c r="L14" s="5">
        <f t="shared" si="15"/>
        <v>-1</v>
      </c>
      <c r="M14" s="1">
        <f t="shared" si="16"/>
        <v>-2</v>
      </c>
      <c r="N14" s="9">
        <f>M14*52*$B$51</f>
        <v>-20791.742399999999</v>
      </c>
      <c r="O14" s="20">
        <v>51</v>
      </c>
      <c r="P14" s="5">
        <f t="shared" si="6"/>
        <v>-1.5</v>
      </c>
      <c r="Q14" s="1">
        <f t="shared" si="17"/>
        <v>-3</v>
      </c>
      <c r="R14" s="9">
        <f>Q14*52*$B$51</f>
        <v>-31187.613600000001</v>
      </c>
      <c r="S14" s="20">
        <v>53</v>
      </c>
      <c r="T14" s="5">
        <f>SUM(S14-B14)</f>
        <v>0.5</v>
      </c>
      <c r="U14" s="1">
        <f t="shared" si="18"/>
        <v>1</v>
      </c>
      <c r="V14" s="9">
        <f>U14*52*$B$51</f>
        <v>10395.8712</v>
      </c>
      <c r="W14" s="20">
        <v>52.5</v>
      </c>
      <c r="X14" s="5"/>
      <c r="Y14" s="1"/>
      <c r="Z14" s="9">
        <f>Y14*52*$B$51</f>
        <v>0</v>
      </c>
    </row>
    <row r="15" spans="1:26" x14ac:dyDescent="0.2">
      <c r="A15" s="4" t="s">
        <v>31</v>
      </c>
      <c r="B15" s="14">
        <v>52.5</v>
      </c>
      <c r="C15" s="20">
        <v>52.5</v>
      </c>
      <c r="D15" s="5"/>
      <c r="E15" s="1"/>
      <c r="F15" s="9">
        <f>E15*52*$B$51</f>
        <v>0</v>
      </c>
      <c r="G15" s="20">
        <v>52</v>
      </c>
      <c r="H15" s="5">
        <f t="shared" si="13"/>
        <v>-0.5</v>
      </c>
      <c r="I15" s="1">
        <f t="shared" si="14"/>
        <v>-1</v>
      </c>
      <c r="J15" s="9">
        <f>I15*52*$B$51</f>
        <v>-10395.8712</v>
      </c>
      <c r="K15" s="20">
        <v>51.5</v>
      </c>
      <c r="L15" s="5">
        <f t="shared" si="15"/>
        <v>-1</v>
      </c>
      <c r="M15" s="1">
        <f t="shared" si="16"/>
        <v>-2</v>
      </c>
      <c r="N15" s="9">
        <f>M15*52*$B$51</f>
        <v>-20791.742399999999</v>
      </c>
      <c r="O15" s="20">
        <v>51</v>
      </c>
      <c r="P15" s="5">
        <f t="shared" si="6"/>
        <v>-1.5</v>
      </c>
      <c r="Q15" s="1">
        <f t="shared" si="17"/>
        <v>-3</v>
      </c>
      <c r="R15" s="9">
        <f>Q15*52*$B$51</f>
        <v>-31187.613600000001</v>
      </c>
      <c r="S15" s="20">
        <v>53</v>
      </c>
      <c r="T15" s="5">
        <f>SUM(S15-B15)</f>
        <v>0.5</v>
      </c>
      <c r="U15" s="1">
        <f t="shared" si="18"/>
        <v>1</v>
      </c>
      <c r="V15" s="9">
        <f>U15*52*$B$51</f>
        <v>10395.8712</v>
      </c>
      <c r="W15" s="20">
        <v>52.5</v>
      </c>
      <c r="X15" s="5"/>
      <c r="Y15" s="1"/>
      <c r="Z15" s="9">
        <f>Y15*52*$B$51</f>
        <v>0</v>
      </c>
    </row>
    <row r="16" spans="1:26" x14ac:dyDescent="0.2">
      <c r="A16" s="4"/>
      <c r="B16" s="14"/>
      <c r="C16" s="20"/>
      <c r="D16" s="5"/>
      <c r="E16" s="1"/>
      <c r="F16" s="9"/>
      <c r="G16" s="20"/>
      <c r="H16" s="5"/>
      <c r="I16" s="1"/>
      <c r="J16" s="9"/>
      <c r="K16" s="20"/>
      <c r="L16" s="5"/>
      <c r="M16" s="1"/>
      <c r="N16" s="9"/>
      <c r="O16" s="20"/>
      <c r="P16" s="5">
        <f t="shared" si="6"/>
        <v>0</v>
      </c>
      <c r="Q16" s="1"/>
      <c r="R16" s="9"/>
      <c r="S16" s="20"/>
      <c r="T16" s="5"/>
      <c r="U16" s="1"/>
      <c r="V16" s="9"/>
      <c r="W16" s="20"/>
      <c r="X16" s="5"/>
      <c r="Y16" s="1"/>
      <c r="Z16" s="9"/>
    </row>
    <row r="17" spans="1:26" x14ac:dyDescent="0.2">
      <c r="A17" s="26" t="s">
        <v>35</v>
      </c>
      <c r="B17" s="14">
        <v>52.5</v>
      </c>
      <c r="C17" s="20">
        <v>52.5</v>
      </c>
      <c r="D17" s="5"/>
      <c r="E17" s="1"/>
      <c r="F17" s="9">
        <f>E17*52*$B$51</f>
        <v>0</v>
      </c>
      <c r="G17" s="20">
        <v>52</v>
      </c>
      <c r="H17" s="5">
        <f t="shared" ref="H17:H19" si="19">G17-B17</f>
        <v>-0.5</v>
      </c>
      <c r="I17" s="1">
        <f t="shared" ref="I17:I19" si="20">H17*2</f>
        <v>-1</v>
      </c>
      <c r="J17" s="9">
        <f>I17*52*$B$51</f>
        <v>-10395.8712</v>
      </c>
      <c r="K17" s="20">
        <v>51.5</v>
      </c>
      <c r="L17" s="5">
        <f t="shared" ref="L17:L19" si="21">K17-B17</f>
        <v>-1</v>
      </c>
      <c r="M17" s="1">
        <f t="shared" ref="M17:M19" si="22">L17*2</f>
        <v>-2</v>
      </c>
      <c r="N17" s="9">
        <f>M17*52*$B$51</f>
        <v>-20791.742399999999</v>
      </c>
      <c r="O17" s="20">
        <v>51</v>
      </c>
      <c r="P17" s="5">
        <f t="shared" si="6"/>
        <v>-1.5</v>
      </c>
      <c r="Q17" s="1">
        <f t="shared" ref="Q17:Q19" si="23">P17*2</f>
        <v>-3</v>
      </c>
      <c r="R17" s="9">
        <f>Q17*52*$B$51</f>
        <v>-31187.613600000001</v>
      </c>
      <c r="S17" s="20">
        <v>53</v>
      </c>
      <c r="T17" s="5">
        <f>SUM(S17-B17)</f>
        <v>0.5</v>
      </c>
      <c r="U17" s="1">
        <f t="shared" ref="U17:U19" si="24">T17*2</f>
        <v>1</v>
      </c>
      <c r="V17" s="9">
        <f>U17*52*$B$51</f>
        <v>10395.8712</v>
      </c>
      <c r="W17" s="20">
        <v>52.5</v>
      </c>
      <c r="X17" s="27" t="s">
        <v>37</v>
      </c>
      <c r="Y17" s="1"/>
      <c r="Z17" s="9">
        <f>Y17*52*$B$51</f>
        <v>0</v>
      </c>
    </row>
    <row r="18" spans="1:26" x14ac:dyDescent="0.2">
      <c r="A18" s="26"/>
      <c r="B18" s="14"/>
      <c r="C18" s="20"/>
      <c r="D18" s="5"/>
      <c r="E18" s="1"/>
      <c r="F18" s="9"/>
      <c r="G18" s="20"/>
      <c r="H18" s="5"/>
      <c r="I18" s="1"/>
      <c r="J18" s="9"/>
      <c r="K18" s="20"/>
      <c r="L18" s="5"/>
      <c r="M18" s="1"/>
      <c r="N18" s="9"/>
      <c r="O18" s="20"/>
      <c r="P18" s="5">
        <f t="shared" si="6"/>
        <v>0</v>
      </c>
      <c r="Q18" s="1"/>
      <c r="R18" s="9"/>
      <c r="S18" s="20"/>
      <c r="T18" s="5"/>
      <c r="U18" s="1"/>
      <c r="V18" s="9"/>
      <c r="W18" s="20"/>
      <c r="X18" s="27"/>
      <c r="Y18" s="1"/>
      <c r="Z18" s="9"/>
    </row>
    <row r="19" spans="1:26" x14ac:dyDescent="0.2">
      <c r="A19" s="26" t="s">
        <v>36</v>
      </c>
      <c r="B19" s="14">
        <v>52.5</v>
      </c>
      <c r="C19" s="20">
        <v>52.5</v>
      </c>
      <c r="D19" s="5"/>
      <c r="E19" s="1"/>
      <c r="F19" s="9">
        <f>E19*52*$B$51</f>
        <v>0</v>
      </c>
      <c r="G19" s="20">
        <v>52</v>
      </c>
      <c r="H19" s="5">
        <f t="shared" si="19"/>
        <v>-0.5</v>
      </c>
      <c r="I19" s="1">
        <f t="shared" si="20"/>
        <v>-1</v>
      </c>
      <c r="J19" s="9">
        <f>I19*52*$B$51</f>
        <v>-10395.8712</v>
      </c>
      <c r="K19" s="20">
        <v>51.5</v>
      </c>
      <c r="L19" s="5">
        <f t="shared" si="21"/>
        <v>-1</v>
      </c>
      <c r="M19" s="1">
        <f t="shared" si="22"/>
        <v>-2</v>
      </c>
      <c r="N19" s="9">
        <f>M19*52*$B$51</f>
        <v>-20791.742399999999</v>
      </c>
      <c r="O19" s="20">
        <v>51</v>
      </c>
      <c r="P19" s="5">
        <f t="shared" si="6"/>
        <v>-1.5</v>
      </c>
      <c r="Q19" s="1">
        <f t="shared" ref="Q19:Q21" si="25">P19*2</f>
        <v>-3</v>
      </c>
      <c r="R19" s="9">
        <f>Q19*52*$B$51</f>
        <v>-31187.613600000001</v>
      </c>
      <c r="S19" s="20">
        <v>53</v>
      </c>
      <c r="T19" s="5">
        <f>SUM(S19-B19)</f>
        <v>0.5</v>
      </c>
      <c r="U19" s="1">
        <f t="shared" si="24"/>
        <v>1</v>
      </c>
      <c r="V19" s="9">
        <f>U19*52*$B$51</f>
        <v>10395.8712</v>
      </c>
      <c r="W19" s="20">
        <v>52.5</v>
      </c>
      <c r="X19" s="27" t="s">
        <v>37</v>
      </c>
      <c r="Y19" s="1"/>
      <c r="Z19" s="9">
        <f>Y19*52*$B$51</f>
        <v>0</v>
      </c>
    </row>
    <row r="20" spans="1:26" x14ac:dyDescent="0.2">
      <c r="A20" s="4"/>
      <c r="B20" s="14"/>
      <c r="C20" s="20"/>
      <c r="D20" s="5"/>
      <c r="E20" s="1"/>
      <c r="F20" s="9"/>
      <c r="G20" s="20"/>
      <c r="H20" s="5"/>
      <c r="I20" s="1"/>
      <c r="J20" s="9"/>
      <c r="K20" s="20"/>
      <c r="L20" s="5"/>
      <c r="M20" s="1"/>
      <c r="N20" s="9"/>
      <c r="O20" s="20"/>
      <c r="P20" s="5">
        <f t="shared" si="6"/>
        <v>0</v>
      </c>
      <c r="Q20" s="1"/>
      <c r="R20" s="9"/>
      <c r="S20" s="20"/>
      <c r="T20" s="5"/>
      <c r="U20" s="1"/>
      <c r="V20" s="9"/>
      <c r="W20" s="20"/>
      <c r="X20" s="27" t="s">
        <v>37</v>
      </c>
      <c r="Y20" s="3" t="s">
        <v>37</v>
      </c>
      <c r="Z20" s="28" t="s">
        <v>37</v>
      </c>
    </row>
    <row r="21" spans="1:26" x14ac:dyDescent="0.2">
      <c r="A21" s="3" t="s">
        <v>38</v>
      </c>
      <c r="B21" s="14"/>
      <c r="C21" s="20"/>
      <c r="D21" s="5"/>
      <c r="E21" s="1"/>
      <c r="F21" s="9"/>
      <c r="G21" s="20"/>
      <c r="H21" s="5"/>
      <c r="I21" s="1"/>
      <c r="J21" s="9"/>
      <c r="K21" s="20"/>
      <c r="L21" s="5"/>
      <c r="M21" s="1"/>
      <c r="N21" s="9"/>
      <c r="O21" s="20"/>
      <c r="P21" s="5">
        <f t="shared" si="6"/>
        <v>0</v>
      </c>
      <c r="Q21" s="1"/>
      <c r="R21" s="9"/>
      <c r="S21" s="20" t="s">
        <v>37</v>
      </c>
      <c r="T21" s="5" t="s">
        <v>37</v>
      </c>
      <c r="U21" s="1"/>
      <c r="V21" s="9"/>
      <c r="W21" s="20"/>
      <c r="X21" s="5"/>
      <c r="Y21" s="1"/>
      <c r="Z21" s="9"/>
    </row>
    <row r="22" spans="1:26" x14ac:dyDescent="0.2">
      <c r="A22" s="1" t="s">
        <v>1</v>
      </c>
      <c r="B22" s="13">
        <v>54</v>
      </c>
      <c r="C22" s="19">
        <v>52.5</v>
      </c>
      <c r="D22" s="5">
        <f>C22-B22</f>
        <v>-1.5</v>
      </c>
      <c r="E22" s="1">
        <f>D22*2</f>
        <v>-3</v>
      </c>
      <c r="F22" s="9">
        <f>E22*52*$B$51</f>
        <v>-31187.613600000001</v>
      </c>
      <c r="G22" s="19">
        <v>52</v>
      </c>
      <c r="H22" s="5">
        <f>G22-B22</f>
        <v>-2</v>
      </c>
      <c r="I22" s="1">
        <f>H22*2</f>
        <v>-4</v>
      </c>
      <c r="J22" s="9">
        <f>I22*52*$B$51</f>
        <v>-41583.484799999998</v>
      </c>
      <c r="K22" s="19">
        <v>51.5</v>
      </c>
      <c r="L22" s="5">
        <f>K22-B22</f>
        <v>-2.5</v>
      </c>
      <c r="M22" s="1">
        <f>L22*2</f>
        <v>-5</v>
      </c>
      <c r="N22" s="9">
        <f>M22*52*$B$51</f>
        <v>-51979.356</v>
      </c>
      <c r="O22" s="19">
        <v>51</v>
      </c>
      <c r="P22" s="5">
        <f t="shared" si="6"/>
        <v>-3</v>
      </c>
      <c r="Q22" s="1">
        <f>P22*2</f>
        <v>-6</v>
      </c>
      <c r="R22" s="9">
        <f>Q22*52*$B$51</f>
        <v>-62375.227200000001</v>
      </c>
      <c r="S22" s="20">
        <v>53</v>
      </c>
      <c r="T22" s="5">
        <f>SUM(S22-B22)</f>
        <v>-1</v>
      </c>
      <c r="U22" s="1">
        <f>T22*2</f>
        <v>-2</v>
      </c>
      <c r="V22" s="9">
        <f>U22*52*$B$51</f>
        <v>-20791.742399999999</v>
      </c>
      <c r="W22" s="19">
        <v>52.5</v>
      </c>
      <c r="X22" s="27" t="s">
        <v>37</v>
      </c>
      <c r="Y22" s="3" t="s">
        <v>37</v>
      </c>
      <c r="Z22" s="28" t="s">
        <v>37</v>
      </c>
    </row>
    <row r="23" spans="1:26" x14ac:dyDescent="0.2">
      <c r="A23" s="1" t="s">
        <v>2</v>
      </c>
      <c r="B23" s="13">
        <v>53.25</v>
      </c>
      <c r="C23" s="19">
        <v>52.5</v>
      </c>
      <c r="D23" s="5">
        <f>C23-B23</f>
        <v>-0.75</v>
      </c>
      <c r="E23" s="1">
        <f>D23*2</f>
        <v>-1.5</v>
      </c>
      <c r="F23" s="9">
        <f>E23*52*$B$51</f>
        <v>-15593.8068</v>
      </c>
      <c r="G23" s="19">
        <v>52</v>
      </c>
      <c r="H23" s="5">
        <f>G23-B23</f>
        <v>-1.25</v>
      </c>
      <c r="I23" s="1">
        <f>H23*2</f>
        <v>-2.5</v>
      </c>
      <c r="J23" s="9">
        <f>I23*52*$B$51</f>
        <v>-25989.678</v>
      </c>
      <c r="K23" s="19">
        <v>51.5</v>
      </c>
      <c r="L23" s="5">
        <f t="shared" ref="L23:L48" si="26">K23-B23</f>
        <v>-1.75</v>
      </c>
      <c r="M23" s="1">
        <f>L23*2</f>
        <v>-3.5</v>
      </c>
      <c r="N23" s="9">
        <f>M23*52*$B$51</f>
        <v>-36385.549200000001</v>
      </c>
      <c r="O23" s="19">
        <v>51</v>
      </c>
      <c r="P23" s="5">
        <f t="shared" si="6"/>
        <v>-2.25</v>
      </c>
      <c r="Q23" s="1">
        <f>P23*2</f>
        <v>-4.5</v>
      </c>
      <c r="R23" s="9">
        <f>Q23*52*$B$51</f>
        <v>-46781.420400000003</v>
      </c>
      <c r="S23" s="20">
        <v>53</v>
      </c>
      <c r="T23" s="5">
        <f>SUM(S23-B23)</f>
        <v>-0.25</v>
      </c>
      <c r="U23" s="1">
        <f>T23*2</f>
        <v>-0.5</v>
      </c>
      <c r="V23" s="9">
        <f>U23*52*$B$51</f>
        <v>-5197.9355999999998</v>
      </c>
      <c r="W23" s="19">
        <v>52.5</v>
      </c>
      <c r="X23" s="27" t="s">
        <v>37</v>
      </c>
      <c r="Y23" s="3" t="s">
        <v>37</v>
      </c>
      <c r="Z23" s="28" t="s">
        <v>37</v>
      </c>
    </row>
    <row r="24" spans="1:26" x14ac:dyDescent="0.2">
      <c r="A24" s="1" t="s">
        <v>3</v>
      </c>
      <c r="B24" s="13">
        <v>53.25</v>
      </c>
      <c r="C24" s="19">
        <v>52.5</v>
      </c>
      <c r="D24" s="5">
        <f>C24-B24</f>
        <v>-0.75</v>
      </c>
      <c r="E24" s="1">
        <f>D24*2</f>
        <v>-1.5</v>
      </c>
      <c r="F24" s="9">
        <f>E24*52*$B$51</f>
        <v>-15593.8068</v>
      </c>
      <c r="G24" s="19">
        <v>52</v>
      </c>
      <c r="H24" s="5">
        <f>G24-B24</f>
        <v>-1.25</v>
      </c>
      <c r="I24" s="1">
        <f>H24*2</f>
        <v>-2.5</v>
      </c>
      <c r="J24" s="9">
        <f>I24*52*$B$51</f>
        <v>-25989.678</v>
      </c>
      <c r="K24" s="19">
        <v>51.5</v>
      </c>
      <c r="L24" s="5">
        <f t="shared" si="26"/>
        <v>-1.75</v>
      </c>
      <c r="M24" s="1">
        <f>L24*2</f>
        <v>-3.5</v>
      </c>
      <c r="N24" s="9">
        <f>M24*52*$B$51</f>
        <v>-36385.549200000001</v>
      </c>
      <c r="O24" s="19">
        <v>51</v>
      </c>
      <c r="P24" s="5">
        <f t="shared" si="6"/>
        <v>-2.25</v>
      </c>
      <c r="Q24" s="1">
        <f>P24*2</f>
        <v>-4.5</v>
      </c>
      <c r="R24" s="9">
        <f>Q24*52*$B$51</f>
        <v>-46781.420400000003</v>
      </c>
      <c r="S24" s="20">
        <v>53</v>
      </c>
      <c r="T24" s="5">
        <f>SUM(S24-B24)</f>
        <v>-0.25</v>
      </c>
      <c r="U24" s="1">
        <f>T24*2</f>
        <v>-0.5</v>
      </c>
      <c r="V24" s="9">
        <f>U24*52*$B$51</f>
        <v>-5197.9355999999998</v>
      </c>
      <c r="W24" s="19">
        <v>52.5</v>
      </c>
      <c r="X24" s="27" t="s">
        <v>37</v>
      </c>
      <c r="Y24" s="3" t="s">
        <v>37</v>
      </c>
      <c r="Z24" s="28" t="s">
        <v>37</v>
      </c>
    </row>
    <row r="25" spans="1:26" x14ac:dyDescent="0.2">
      <c r="A25" s="1"/>
      <c r="B25" s="13"/>
      <c r="C25" s="19"/>
      <c r="D25" s="5"/>
      <c r="E25" s="1"/>
      <c r="F25" s="9"/>
      <c r="G25" s="19"/>
      <c r="H25" s="5"/>
      <c r="I25" s="1"/>
      <c r="J25" s="9"/>
      <c r="K25" s="19"/>
      <c r="L25" s="5"/>
      <c r="M25" s="1"/>
      <c r="N25" s="9"/>
      <c r="O25" s="19"/>
      <c r="P25" s="5">
        <f t="shared" si="6"/>
        <v>0</v>
      </c>
      <c r="Q25" s="1"/>
      <c r="R25" s="9"/>
      <c r="S25" s="20"/>
      <c r="T25" s="5"/>
      <c r="U25" s="1"/>
      <c r="V25" s="9"/>
      <c r="W25" s="19"/>
      <c r="X25" s="5">
        <v>2.5</v>
      </c>
      <c r="Y25" s="1">
        <f>X25*2</f>
        <v>5</v>
      </c>
      <c r="Z25" s="9">
        <f>SUM(Y25*52*B51)</f>
        <v>51979.356</v>
      </c>
    </row>
    <row r="26" spans="1:26" x14ac:dyDescent="0.2">
      <c r="A26" s="26" t="s">
        <v>39</v>
      </c>
      <c r="B26" s="13"/>
      <c r="C26" s="19"/>
      <c r="D26" s="1"/>
      <c r="E26" s="1"/>
      <c r="F26" s="9"/>
      <c r="G26" s="19"/>
      <c r="H26" s="1"/>
      <c r="I26" s="1"/>
      <c r="J26" s="9"/>
      <c r="K26" s="19"/>
      <c r="L26" s="1"/>
      <c r="M26" s="1"/>
      <c r="N26" s="9"/>
      <c r="O26" s="19"/>
      <c r="P26" s="5">
        <f t="shared" si="6"/>
        <v>0</v>
      </c>
      <c r="Q26" s="1"/>
      <c r="R26" s="9"/>
      <c r="S26" s="20" t="s">
        <v>37</v>
      </c>
      <c r="T26" s="5" t="s">
        <v>37</v>
      </c>
      <c r="U26" s="1"/>
      <c r="V26" s="9"/>
      <c r="W26" s="19"/>
      <c r="X26" s="27" t="s">
        <v>37</v>
      </c>
      <c r="Y26" s="1"/>
      <c r="Z26" s="9"/>
    </row>
    <row r="27" spans="1:26" x14ac:dyDescent="0.2">
      <c r="A27" s="4" t="s">
        <v>32</v>
      </c>
      <c r="B27" s="14">
        <v>52.5</v>
      </c>
      <c r="C27" s="20">
        <v>52.5</v>
      </c>
      <c r="D27" s="5"/>
      <c r="E27" s="1"/>
      <c r="F27" s="9">
        <f>E27*52*$B$51</f>
        <v>0</v>
      </c>
      <c r="G27" s="20">
        <v>52</v>
      </c>
      <c r="H27" s="5">
        <f t="shared" ref="H27" si="27">G27-B27</f>
        <v>-0.5</v>
      </c>
      <c r="I27" s="1">
        <f t="shared" ref="I27" si="28">H27*2</f>
        <v>-1</v>
      </c>
      <c r="J27" s="9">
        <f>I27*52*$B$51</f>
        <v>-10395.8712</v>
      </c>
      <c r="K27" s="20">
        <v>51.5</v>
      </c>
      <c r="L27" s="5">
        <f t="shared" ref="L27" si="29">K27-B27</f>
        <v>-1</v>
      </c>
      <c r="M27" s="1">
        <f t="shared" ref="M27" si="30">L27*2</f>
        <v>-2</v>
      </c>
      <c r="N27" s="9">
        <f>M27*52*$B$51</f>
        <v>-20791.742399999999</v>
      </c>
      <c r="O27" s="20">
        <v>51</v>
      </c>
      <c r="P27" s="5">
        <f t="shared" si="6"/>
        <v>-1.5</v>
      </c>
      <c r="Q27" s="1">
        <f t="shared" ref="Q27" si="31">P27*2</f>
        <v>-3</v>
      </c>
      <c r="R27" s="9">
        <f>Q27*52*$B$51</f>
        <v>-31187.613600000001</v>
      </c>
      <c r="S27" s="20">
        <v>53</v>
      </c>
      <c r="T27" s="5">
        <f>SUM(S27-B27)</f>
        <v>0.5</v>
      </c>
      <c r="U27" s="1">
        <f t="shared" ref="U27" si="32">T27*2</f>
        <v>1</v>
      </c>
      <c r="V27" s="9">
        <f>U27*52*$B$51</f>
        <v>10395.8712</v>
      </c>
      <c r="W27" s="20">
        <v>52.5</v>
      </c>
      <c r="X27" s="27" t="s">
        <v>37</v>
      </c>
      <c r="Y27" s="1"/>
      <c r="Z27" s="9">
        <f>Y27*52*$B$51</f>
        <v>0</v>
      </c>
    </row>
    <row r="28" spans="1:26" x14ac:dyDescent="0.2">
      <c r="A28" s="1" t="s">
        <v>5</v>
      </c>
      <c r="B28" s="13">
        <v>50.5</v>
      </c>
      <c r="C28" s="19">
        <v>52.5</v>
      </c>
      <c r="D28" s="5">
        <f t="shared" ref="D28:D29" si="33">C28-B28</f>
        <v>2</v>
      </c>
      <c r="E28" s="1">
        <f>D28*2</f>
        <v>4</v>
      </c>
      <c r="F28" s="9">
        <f>E28*52*$B$51</f>
        <v>41583.484799999998</v>
      </c>
      <c r="G28" s="19">
        <v>52</v>
      </c>
      <c r="H28" s="5">
        <f t="shared" ref="H28:H29" si="34">G28-B28</f>
        <v>1.5</v>
      </c>
      <c r="I28" s="1">
        <f>H28*2</f>
        <v>3</v>
      </c>
      <c r="J28" s="9">
        <f>I28*52*$B$51</f>
        <v>31187.613600000001</v>
      </c>
      <c r="K28" s="19">
        <v>51.5</v>
      </c>
      <c r="L28" s="5">
        <f t="shared" si="26"/>
        <v>1</v>
      </c>
      <c r="M28" s="1">
        <f>L28*2</f>
        <v>2</v>
      </c>
      <c r="N28" s="9">
        <f>M28*52*$B$51</f>
        <v>20791.742399999999</v>
      </c>
      <c r="O28" s="19">
        <v>51</v>
      </c>
      <c r="P28" s="5">
        <f t="shared" si="6"/>
        <v>0.5</v>
      </c>
      <c r="Q28" s="1">
        <f>P28*2</f>
        <v>1</v>
      </c>
      <c r="R28" s="9">
        <f>Q28*52*$B$51</f>
        <v>10395.8712</v>
      </c>
      <c r="S28" s="20">
        <v>53</v>
      </c>
      <c r="T28" s="5">
        <f>SUM(S28-B28)</f>
        <v>2.5</v>
      </c>
      <c r="U28" s="1">
        <f>T28*2</f>
        <v>5</v>
      </c>
      <c r="V28" s="9">
        <f>U28*52*$B$51</f>
        <v>51979.356</v>
      </c>
      <c r="W28" s="19">
        <v>52.5</v>
      </c>
      <c r="X28" s="27" t="s">
        <v>37</v>
      </c>
      <c r="Y28" s="3" t="s">
        <v>37</v>
      </c>
      <c r="Z28" s="28" t="s">
        <v>37</v>
      </c>
    </row>
    <row r="29" spans="1:26" x14ac:dyDescent="0.2">
      <c r="A29" s="1" t="s">
        <v>6</v>
      </c>
      <c r="B29" s="13">
        <v>50.5</v>
      </c>
      <c r="C29" s="19">
        <v>52.5</v>
      </c>
      <c r="D29" s="5">
        <f t="shared" si="33"/>
        <v>2</v>
      </c>
      <c r="E29" s="1">
        <f>D29*2</f>
        <v>4</v>
      </c>
      <c r="F29" s="9">
        <f>E29*52*$B$51</f>
        <v>41583.484799999998</v>
      </c>
      <c r="G29" s="19">
        <v>52</v>
      </c>
      <c r="H29" s="5">
        <f t="shared" si="34"/>
        <v>1.5</v>
      </c>
      <c r="I29" s="1">
        <f>H29*2</f>
        <v>3</v>
      </c>
      <c r="J29" s="9">
        <f>I29*52*$B$51</f>
        <v>31187.613600000001</v>
      </c>
      <c r="K29" s="19">
        <v>51.5</v>
      </c>
      <c r="L29" s="5">
        <f t="shared" si="26"/>
        <v>1</v>
      </c>
      <c r="M29" s="1">
        <f>L29*2</f>
        <v>2</v>
      </c>
      <c r="N29" s="9">
        <f>M29*52*$B$51</f>
        <v>20791.742399999999</v>
      </c>
      <c r="O29" s="19">
        <v>51</v>
      </c>
      <c r="P29" s="5">
        <f t="shared" si="6"/>
        <v>0.5</v>
      </c>
      <c r="Q29" s="1">
        <f>P29*2</f>
        <v>1</v>
      </c>
      <c r="R29" s="9">
        <f>Q29*52*$B$51</f>
        <v>10395.8712</v>
      </c>
      <c r="S29" s="20">
        <v>53</v>
      </c>
      <c r="T29" s="5">
        <f>SUM(S29-B29)</f>
        <v>2.5</v>
      </c>
      <c r="U29" s="1">
        <f>T29*2</f>
        <v>5</v>
      </c>
      <c r="V29" s="9">
        <f>U29*52*$B$51</f>
        <v>51979.356</v>
      </c>
      <c r="W29" s="19">
        <v>52.5</v>
      </c>
      <c r="X29" s="27" t="s">
        <v>37</v>
      </c>
      <c r="Y29" s="3" t="s">
        <v>37</v>
      </c>
      <c r="Z29" s="28" t="s">
        <v>37</v>
      </c>
    </row>
    <row r="30" spans="1:26" x14ac:dyDescent="0.2">
      <c r="A30" s="1"/>
      <c r="B30" s="13"/>
      <c r="C30" s="19"/>
      <c r="D30" s="5"/>
      <c r="E30" s="1"/>
      <c r="F30" s="9"/>
      <c r="G30" s="19"/>
      <c r="H30" s="5"/>
      <c r="I30" s="1"/>
      <c r="J30" s="9"/>
      <c r="K30" s="19"/>
      <c r="L30" s="5"/>
      <c r="M30" s="1"/>
      <c r="N30" s="9"/>
      <c r="O30" s="19"/>
      <c r="P30" s="5">
        <f t="shared" si="6"/>
        <v>0</v>
      </c>
      <c r="Q30" s="1"/>
      <c r="R30" s="9"/>
      <c r="S30" s="20"/>
      <c r="T30" s="5"/>
      <c r="U30" s="1"/>
      <c r="V30" s="9"/>
      <c r="W30" s="19"/>
      <c r="X30" s="27"/>
      <c r="Y30" s="3"/>
      <c r="Z30" s="28"/>
    </row>
    <row r="31" spans="1:26" x14ac:dyDescent="0.2">
      <c r="A31" s="26" t="s">
        <v>7</v>
      </c>
      <c r="B31" s="13">
        <v>50.5</v>
      </c>
      <c r="C31" s="19">
        <v>52.5</v>
      </c>
      <c r="D31" s="5">
        <f t="shared" ref="D31" si="35">C31-B31</f>
        <v>2</v>
      </c>
      <c r="E31" s="1">
        <f>D31*2</f>
        <v>4</v>
      </c>
      <c r="F31" s="9">
        <f>E31*52*$B$51</f>
        <v>41583.484799999998</v>
      </c>
      <c r="G31" s="19">
        <v>52</v>
      </c>
      <c r="H31" s="5">
        <f t="shared" ref="H31" si="36">G31-B31</f>
        <v>1.5</v>
      </c>
      <c r="I31" s="1">
        <f>H31*2</f>
        <v>3</v>
      </c>
      <c r="J31" s="9">
        <f>I31*52*$B$51</f>
        <v>31187.613600000001</v>
      </c>
      <c r="K31" s="19">
        <v>51.5</v>
      </c>
      <c r="L31" s="5">
        <f t="shared" ref="L31" si="37">K31-B31</f>
        <v>1</v>
      </c>
      <c r="M31" s="1">
        <f>L31*2</f>
        <v>2</v>
      </c>
      <c r="N31" s="9">
        <f>M31*52*$B$51</f>
        <v>20791.742399999999</v>
      </c>
      <c r="O31" s="19">
        <v>51</v>
      </c>
      <c r="P31" s="5">
        <f t="shared" si="6"/>
        <v>0.5</v>
      </c>
      <c r="Q31" s="1">
        <f>P31*2</f>
        <v>1</v>
      </c>
      <c r="R31" s="9">
        <f>Q31*52*$B$51</f>
        <v>10395.8712</v>
      </c>
      <c r="S31" s="20">
        <v>53</v>
      </c>
      <c r="T31" s="5">
        <f>SUM(S31-B31)</f>
        <v>2.5</v>
      </c>
      <c r="U31" s="1">
        <f>T31*2</f>
        <v>5</v>
      </c>
      <c r="V31" s="9">
        <f>U31*52*$B$51</f>
        <v>51979.356</v>
      </c>
      <c r="W31" s="19">
        <v>52.5</v>
      </c>
      <c r="X31" s="27" t="s">
        <v>37</v>
      </c>
      <c r="Y31" s="3" t="s">
        <v>37</v>
      </c>
      <c r="Z31" s="28" t="s">
        <v>37</v>
      </c>
    </row>
    <row r="32" spans="1:26" x14ac:dyDescent="0.2">
      <c r="A32" s="1"/>
      <c r="B32" s="13"/>
      <c r="C32" s="19"/>
      <c r="D32" s="5"/>
      <c r="E32" s="1"/>
      <c r="F32" s="9"/>
      <c r="G32" s="19"/>
      <c r="H32" s="5"/>
      <c r="I32" s="1"/>
      <c r="J32" s="9"/>
      <c r="K32" s="19"/>
      <c r="L32" s="5"/>
      <c r="M32" s="1"/>
      <c r="N32" s="9"/>
      <c r="O32" s="19"/>
      <c r="P32" s="5">
        <f t="shared" si="6"/>
        <v>0</v>
      </c>
      <c r="Q32" s="1"/>
      <c r="R32" s="9"/>
      <c r="S32" s="20" t="s">
        <v>37</v>
      </c>
      <c r="T32" s="5" t="s">
        <v>37</v>
      </c>
      <c r="U32" s="1"/>
      <c r="V32" s="9"/>
      <c r="W32" s="19"/>
      <c r="X32" s="5">
        <v>2.5</v>
      </c>
      <c r="Y32" s="1">
        <f>X32*2</f>
        <v>5</v>
      </c>
      <c r="Z32" s="9">
        <f>SUM(Y32*52*B51)</f>
        <v>51979.356</v>
      </c>
    </row>
    <row r="33" spans="1:26" x14ac:dyDescent="0.2">
      <c r="A33" s="26" t="s">
        <v>22</v>
      </c>
      <c r="B33" s="14">
        <f>9.75+42</f>
        <v>51.75</v>
      </c>
      <c r="C33" s="20">
        <v>52.5</v>
      </c>
      <c r="D33" s="5">
        <f t="shared" ref="D33" si="38">C33-B33</f>
        <v>0.75</v>
      </c>
      <c r="E33" s="1">
        <f t="shared" ref="E33" si="39">D33*2</f>
        <v>1.5</v>
      </c>
      <c r="F33" s="9">
        <f>E33*52*$B$51</f>
        <v>15593.8068</v>
      </c>
      <c r="G33" s="20">
        <v>52</v>
      </c>
      <c r="H33" s="5">
        <f t="shared" ref="H33" si="40">G33-B33</f>
        <v>0.25</v>
      </c>
      <c r="I33" s="1">
        <f t="shared" ref="I33" si="41">H33*2</f>
        <v>0.5</v>
      </c>
      <c r="J33" s="9">
        <f>I33*52*$B$51</f>
        <v>5197.9355999999998</v>
      </c>
      <c r="K33" s="20">
        <v>51.5</v>
      </c>
      <c r="L33" s="5">
        <f t="shared" ref="L33" si="42">K33-B33</f>
        <v>-0.25</v>
      </c>
      <c r="M33" s="1">
        <f t="shared" ref="M33" si="43">L33*2</f>
        <v>-0.5</v>
      </c>
      <c r="N33" s="9">
        <f>M33*52*$B$51</f>
        <v>-5197.9355999999998</v>
      </c>
      <c r="O33" s="20">
        <v>51</v>
      </c>
      <c r="P33" s="5">
        <f t="shared" si="6"/>
        <v>-0.75</v>
      </c>
      <c r="Q33" s="1">
        <f t="shared" ref="Q33" si="44">P33*2</f>
        <v>-1.5</v>
      </c>
      <c r="R33" s="9">
        <f>Q33*52*$B$51</f>
        <v>-15593.8068</v>
      </c>
      <c r="S33" s="20">
        <v>53</v>
      </c>
      <c r="T33" s="5">
        <f>SUM(S33-B33)</f>
        <v>1.25</v>
      </c>
      <c r="U33" s="1">
        <f t="shared" ref="U33" si="45">T33*2</f>
        <v>2.5</v>
      </c>
      <c r="V33" s="9">
        <f>U33*52*$B$51</f>
        <v>25989.678</v>
      </c>
      <c r="W33" s="20">
        <v>52.5</v>
      </c>
      <c r="X33" s="27" t="s">
        <v>37</v>
      </c>
      <c r="Y33" s="3" t="s">
        <v>37</v>
      </c>
      <c r="Z33" s="28" t="s">
        <v>37</v>
      </c>
    </row>
    <row r="34" spans="1:26" x14ac:dyDescent="0.2">
      <c r="A34" s="26"/>
      <c r="B34" s="14"/>
      <c r="C34" s="20"/>
      <c r="D34" s="5"/>
      <c r="E34" s="1"/>
      <c r="F34" s="9"/>
      <c r="G34" s="20"/>
      <c r="H34" s="5"/>
      <c r="I34" s="1"/>
      <c r="J34" s="9"/>
      <c r="K34" s="20"/>
      <c r="L34" s="5"/>
      <c r="M34" s="1"/>
      <c r="N34" s="9"/>
      <c r="O34" s="20"/>
      <c r="P34" s="5">
        <f t="shared" si="6"/>
        <v>0</v>
      </c>
      <c r="Q34" s="1"/>
      <c r="R34" s="9"/>
      <c r="S34" s="20"/>
      <c r="T34" s="5"/>
      <c r="U34" s="1"/>
      <c r="V34" s="9"/>
      <c r="W34" s="20"/>
      <c r="X34" s="27"/>
      <c r="Y34" s="3"/>
      <c r="Z34" s="28"/>
    </row>
    <row r="35" spans="1:26" x14ac:dyDescent="0.2">
      <c r="A35" s="26" t="s">
        <v>12</v>
      </c>
      <c r="B35" s="14">
        <v>53.45</v>
      </c>
      <c r="C35" s="20">
        <v>52.5</v>
      </c>
      <c r="D35" s="5">
        <f t="shared" ref="D35" si="46">C35-B35</f>
        <v>-0.95000000000000284</v>
      </c>
      <c r="E35" s="1">
        <f t="shared" ref="E35" si="47">D35*2</f>
        <v>-1.9000000000000057</v>
      </c>
      <c r="F35" s="9">
        <f>E35*52*$B$51</f>
        <v>-19752.155280000061</v>
      </c>
      <c r="G35" s="20">
        <v>52</v>
      </c>
      <c r="H35" s="5">
        <f t="shared" ref="H35" si="48">G35-B35</f>
        <v>-1.4500000000000028</v>
      </c>
      <c r="I35" s="1">
        <f t="shared" ref="I35" si="49">H35*2</f>
        <v>-2.9000000000000057</v>
      </c>
      <c r="J35" s="9">
        <f>I35*52*$B$51</f>
        <v>-30148.026480000059</v>
      </c>
      <c r="K35" s="20">
        <v>51.5</v>
      </c>
      <c r="L35" s="5">
        <f t="shared" ref="L35" si="50">K35-B35</f>
        <v>-1.9500000000000028</v>
      </c>
      <c r="M35" s="1">
        <f t="shared" ref="M35" si="51">L35*2</f>
        <v>-3.9000000000000057</v>
      </c>
      <c r="N35" s="9">
        <f>M35*52*$B$51</f>
        <v>-40543.89768000006</v>
      </c>
      <c r="O35" s="20">
        <v>51</v>
      </c>
      <c r="P35" s="5">
        <f t="shared" si="6"/>
        <v>-2.4500000000000028</v>
      </c>
      <c r="Q35" s="1">
        <f t="shared" ref="Q35" si="52">P35*2</f>
        <v>-4.9000000000000057</v>
      </c>
      <c r="R35" s="9">
        <f>Q35*52*$B$51</f>
        <v>-50939.768880000061</v>
      </c>
      <c r="S35" s="20">
        <v>53</v>
      </c>
      <c r="T35" s="5">
        <f>SUM(S35-B35)</f>
        <v>-0.45000000000000284</v>
      </c>
      <c r="U35" s="1">
        <f t="shared" ref="U35" si="53">T35*2</f>
        <v>-0.90000000000000568</v>
      </c>
      <c r="V35" s="9">
        <f>U35*52*$B$51</f>
        <v>-9356.2840800000595</v>
      </c>
      <c r="W35" s="20">
        <v>52.5</v>
      </c>
      <c r="X35" s="27" t="s">
        <v>37</v>
      </c>
      <c r="Y35" s="3" t="s">
        <v>37</v>
      </c>
      <c r="Z35" s="28" t="s">
        <v>37</v>
      </c>
    </row>
    <row r="36" spans="1:26" x14ac:dyDescent="0.2">
      <c r="A36" s="26"/>
      <c r="B36" s="14"/>
      <c r="C36" s="20"/>
      <c r="D36" s="5"/>
      <c r="E36" s="1"/>
      <c r="F36" s="9"/>
      <c r="G36" s="20"/>
      <c r="H36" s="5"/>
      <c r="I36" s="1"/>
      <c r="J36" s="9"/>
      <c r="K36" s="20"/>
      <c r="L36" s="5"/>
      <c r="M36" s="1"/>
      <c r="N36" s="9"/>
      <c r="O36" s="20"/>
      <c r="P36" s="5">
        <f t="shared" si="6"/>
        <v>0</v>
      </c>
      <c r="Q36" s="1"/>
      <c r="R36" s="9"/>
      <c r="S36" s="20"/>
      <c r="T36" s="5"/>
      <c r="U36" s="1"/>
      <c r="V36" s="9"/>
      <c r="W36" s="20"/>
      <c r="X36" s="27"/>
      <c r="Y36" s="3"/>
      <c r="Z36" s="28"/>
    </row>
    <row r="37" spans="1:26" x14ac:dyDescent="0.2">
      <c r="A37" s="26" t="s">
        <v>33</v>
      </c>
      <c r="B37" s="14">
        <v>52.5</v>
      </c>
      <c r="C37" s="20">
        <v>52.5</v>
      </c>
      <c r="D37" s="5"/>
      <c r="E37" s="1"/>
      <c r="F37" s="9">
        <f>E37*52*$B$51</f>
        <v>0</v>
      </c>
      <c r="G37" s="20">
        <v>52</v>
      </c>
      <c r="H37" s="5">
        <f t="shared" ref="H37" si="54">G37-B37</f>
        <v>-0.5</v>
      </c>
      <c r="I37" s="1">
        <f t="shared" ref="I37" si="55">H37*2</f>
        <v>-1</v>
      </c>
      <c r="J37" s="9">
        <f>I37*52*$B$51</f>
        <v>-10395.8712</v>
      </c>
      <c r="K37" s="20">
        <v>51.5</v>
      </c>
      <c r="L37" s="5">
        <f t="shared" ref="L37" si="56">K37-B37</f>
        <v>-1</v>
      </c>
      <c r="M37" s="1">
        <f t="shared" ref="M37" si="57">L37*2</f>
        <v>-2</v>
      </c>
      <c r="N37" s="9">
        <f>M37*52*$B$51</f>
        <v>-20791.742399999999</v>
      </c>
      <c r="O37" s="20">
        <v>51</v>
      </c>
      <c r="P37" s="5">
        <f t="shared" si="6"/>
        <v>-1.5</v>
      </c>
      <c r="Q37" s="1">
        <f t="shared" ref="Q37" si="58">P37*2</f>
        <v>-3</v>
      </c>
      <c r="R37" s="9">
        <f>Q37*52*$B$51</f>
        <v>-31187.613600000001</v>
      </c>
      <c r="S37" s="20">
        <v>53</v>
      </c>
      <c r="T37" s="5">
        <f>SUM(S37-B37)</f>
        <v>0.5</v>
      </c>
      <c r="U37" s="1">
        <f t="shared" ref="U37" si="59">T37*2</f>
        <v>1</v>
      </c>
      <c r="V37" s="9">
        <f>U37*52*$B$51</f>
        <v>10395.8712</v>
      </c>
      <c r="W37" s="20">
        <v>52.5</v>
      </c>
      <c r="X37" s="27" t="s">
        <v>37</v>
      </c>
      <c r="Y37" s="1"/>
      <c r="Z37" s="9">
        <f>Y37*52*$B$51</f>
        <v>0</v>
      </c>
    </row>
    <row r="38" spans="1:26" x14ac:dyDescent="0.2">
      <c r="A38" s="1"/>
      <c r="B38" s="13"/>
      <c r="C38" s="19"/>
      <c r="D38" s="5"/>
      <c r="E38" s="1"/>
      <c r="F38" s="9"/>
      <c r="G38" s="19"/>
      <c r="H38" s="5"/>
      <c r="I38" s="1"/>
      <c r="J38" s="9"/>
      <c r="K38" s="19"/>
      <c r="L38" s="5"/>
      <c r="M38" s="1"/>
      <c r="N38" s="9"/>
      <c r="O38" s="19"/>
      <c r="P38" s="5">
        <f t="shared" si="6"/>
        <v>0</v>
      </c>
      <c r="Q38" s="1"/>
      <c r="R38" s="9"/>
      <c r="S38" s="20" t="s">
        <v>37</v>
      </c>
      <c r="T38" s="5" t="s">
        <v>37</v>
      </c>
      <c r="U38" s="1"/>
      <c r="V38" s="9"/>
      <c r="W38" s="19"/>
      <c r="X38" s="5">
        <v>2.5</v>
      </c>
      <c r="Y38" s="1">
        <f>X38*2</f>
        <v>5</v>
      </c>
      <c r="Z38" s="9">
        <f>SUM(Y38*52*B51)</f>
        <v>51979.356</v>
      </c>
    </row>
    <row r="39" spans="1:26" x14ac:dyDescent="0.2">
      <c r="A39" s="26" t="s">
        <v>40</v>
      </c>
      <c r="B39" s="13"/>
      <c r="C39" s="19"/>
      <c r="D39" s="1"/>
      <c r="E39" s="1"/>
      <c r="F39" s="9"/>
      <c r="G39" s="19"/>
      <c r="H39" s="1"/>
      <c r="I39" s="1"/>
      <c r="J39" s="9"/>
      <c r="K39" s="19"/>
      <c r="L39" s="1"/>
      <c r="M39" s="1"/>
      <c r="N39" s="9"/>
      <c r="O39" s="19"/>
      <c r="P39" s="5">
        <f t="shared" si="6"/>
        <v>0</v>
      </c>
      <c r="Q39" s="1"/>
      <c r="R39" s="9"/>
      <c r="S39" s="20" t="s">
        <v>37</v>
      </c>
      <c r="T39" s="5" t="s">
        <v>37</v>
      </c>
      <c r="U39" s="1"/>
      <c r="V39" s="9"/>
      <c r="W39" s="19"/>
      <c r="X39" s="27" t="s">
        <v>37</v>
      </c>
      <c r="Y39" s="1"/>
      <c r="Z39" s="9"/>
    </row>
    <row r="40" spans="1:26" x14ac:dyDescent="0.2">
      <c r="A40" s="4" t="s">
        <v>21</v>
      </c>
      <c r="B40" s="14">
        <v>53.75</v>
      </c>
      <c r="C40" s="20">
        <v>52.5</v>
      </c>
      <c r="D40" s="5">
        <f t="shared" ref="D40:D47" si="60">C40-B40</f>
        <v>-1.25</v>
      </c>
      <c r="E40" s="1">
        <f t="shared" ref="E40:E47" si="61">D40*2</f>
        <v>-2.5</v>
      </c>
      <c r="F40" s="9">
        <f>E40*52*$B$51</f>
        <v>-25989.678</v>
      </c>
      <c r="G40" s="20">
        <v>52</v>
      </c>
      <c r="H40" s="5">
        <f t="shared" ref="H40:H48" si="62">G40-B40</f>
        <v>-1.75</v>
      </c>
      <c r="I40" s="1">
        <f t="shared" ref="I40:I48" si="63">H40*2</f>
        <v>-3.5</v>
      </c>
      <c r="J40" s="9">
        <f>I40*52*$B$51</f>
        <v>-36385.549200000001</v>
      </c>
      <c r="K40" s="20">
        <v>51.5</v>
      </c>
      <c r="L40" s="5">
        <f t="shared" si="26"/>
        <v>-2.25</v>
      </c>
      <c r="M40" s="1">
        <f t="shared" ref="M40:M48" si="64">L40*2</f>
        <v>-4.5</v>
      </c>
      <c r="N40" s="9">
        <f>M40*52*$B$51</f>
        <v>-46781.420400000003</v>
      </c>
      <c r="O40" s="20">
        <v>51</v>
      </c>
      <c r="P40" s="5">
        <f t="shared" si="6"/>
        <v>-2.75</v>
      </c>
      <c r="Q40" s="1">
        <f t="shared" ref="Q40:Q48" si="65">P40*2</f>
        <v>-5.5</v>
      </c>
      <c r="R40" s="9">
        <f>Q40*52*$B$51</f>
        <v>-57177.291600000004</v>
      </c>
      <c r="S40" s="20">
        <v>53</v>
      </c>
      <c r="T40" s="5">
        <f>SUM(S40-B40)</f>
        <v>-0.75</v>
      </c>
      <c r="U40" s="1">
        <f t="shared" ref="U40:U42" si="66">T40*2</f>
        <v>-1.5</v>
      </c>
      <c r="V40" s="9">
        <f>U40*52*$B$51</f>
        <v>-15593.8068</v>
      </c>
      <c r="W40" s="20">
        <v>52.5</v>
      </c>
      <c r="X40" s="27" t="s">
        <v>37</v>
      </c>
      <c r="Y40" s="3" t="s">
        <v>37</v>
      </c>
      <c r="Z40" s="28" t="s">
        <v>37</v>
      </c>
    </row>
    <row r="41" spans="1:26" x14ac:dyDescent="0.2">
      <c r="A41" s="3" t="s">
        <v>11</v>
      </c>
      <c r="B41" s="14">
        <v>53.75</v>
      </c>
      <c r="C41" s="20">
        <v>52.5</v>
      </c>
      <c r="D41" s="5">
        <f t="shared" ref="D41:D42" si="67">C41-B41</f>
        <v>-1.25</v>
      </c>
      <c r="E41" s="1">
        <f t="shared" ref="E41:E42" si="68">D41*2</f>
        <v>-2.5</v>
      </c>
      <c r="F41" s="9">
        <f>E41*52*$B$51</f>
        <v>-25989.678</v>
      </c>
      <c r="G41" s="20">
        <v>52</v>
      </c>
      <c r="H41" s="5">
        <f t="shared" ref="H41:H42" si="69">G41-B41</f>
        <v>-1.75</v>
      </c>
      <c r="I41" s="1">
        <f t="shared" ref="I41:I42" si="70">H41*2</f>
        <v>-3.5</v>
      </c>
      <c r="J41" s="9">
        <f>I41*52*$B$51</f>
        <v>-36385.549200000001</v>
      </c>
      <c r="K41" s="20">
        <v>51.5</v>
      </c>
      <c r="L41" s="5">
        <f t="shared" ref="L41:L42" si="71">K41-B41</f>
        <v>-2.25</v>
      </c>
      <c r="M41" s="1">
        <f t="shared" ref="M41:M42" si="72">L41*2</f>
        <v>-4.5</v>
      </c>
      <c r="N41" s="9">
        <f>M41*52*$B$51</f>
        <v>-46781.420400000003</v>
      </c>
      <c r="O41" s="20">
        <v>51</v>
      </c>
      <c r="P41" s="5">
        <f t="shared" si="6"/>
        <v>-2.75</v>
      </c>
      <c r="Q41" s="1">
        <f t="shared" si="65"/>
        <v>-5.5</v>
      </c>
      <c r="R41" s="9">
        <f>Q41*52*$B$51</f>
        <v>-57177.291600000004</v>
      </c>
      <c r="S41" s="20">
        <v>53</v>
      </c>
      <c r="T41" s="5">
        <f>SUM(S41-B41)</f>
        <v>-0.75</v>
      </c>
      <c r="U41" s="1">
        <f t="shared" si="66"/>
        <v>-1.5</v>
      </c>
      <c r="V41" s="9">
        <f>U41*52*$B$51</f>
        <v>-15593.8068</v>
      </c>
      <c r="W41" s="20">
        <v>52.5</v>
      </c>
      <c r="X41" s="27" t="s">
        <v>37</v>
      </c>
      <c r="Y41" s="3" t="s">
        <v>37</v>
      </c>
      <c r="Z41" s="28" t="s">
        <v>37</v>
      </c>
    </row>
    <row r="42" spans="1:26" x14ac:dyDescent="0.2">
      <c r="A42" s="3" t="s">
        <v>13</v>
      </c>
      <c r="B42" s="14">
        <v>53.75</v>
      </c>
      <c r="C42" s="20">
        <v>52.5</v>
      </c>
      <c r="D42" s="5">
        <f t="shared" si="67"/>
        <v>-1.25</v>
      </c>
      <c r="E42" s="1">
        <f t="shared" si="68"/>
        <v>-2.5</v>
      </c>
      <c r="F42" s="9">
        <f>E42*52*$B$51</f>
        <v>-25989.678</v>
      </c>
      <c r="G42" s="20">
        <v>52</v>
      </c>
      <c r="H42" s="5">
        <f t="shared" si="69"/>
        <v>-1.75</v>
      </c>
      <c r="I42" s="1">
        <f t="shared" si="70"/>
        <v>-3.5</v>
      </c>
      <c r="J42" s="9">
        <f>I42*52*$B$51</f>
        <v>-36385.549200000001</v>
      </c>
      <c r="K42" s="20">
        <v>51.5</v>
      </c>
      <c r="L42" s="5">
        <f t="shared" si="71"/>
        <v>-2.25</v>
      </c>
      <c r="M42" s="1">
        <f t="shared" si="72"/>
        <v>-4.5</v>
      </c>
      <c r="N42" s="9">
        <f>M42*52*$B$51</f>
        <v>-46781.420400000003</v>
      </c>
      <c r="O42" s="20">
        <v>51</v>
      </c>
      <c r="P42" s="5">
        <f t="shared" si="6"/>
        <v>-2.75</v>
      </c>
      <c r="Q42" s="1">
        <f t="shared" si="65"/>
        <v>-5.5</v>
      </c>
      <c r="R42" s="9">
        <f>Q42*52*$B$51</f>
        <v>-57177.291600000004</v>
      </c>
      <c r="S42" s="20">
        <v>53</v>
      </c>
      <c r="T42" s="5">
        <f>SUM(S42-B42)</f>
        <v>-0.75</v>
      </c>
      <c r="U42" s="1">
        <f t="shared" si="66"/>
        <v>-1.5</v>
      </c>
      <c r="V42" s="9">
        <f>U42*52*$B$51</f>
        <v>-15593.8068</v>
      </c>
      <c r="W42" s="20">
        <v>52.5</v>
      </c>
      <c r="X42" s="27" t="s">
        <v>37</v>
      </c>
      <c r="Y42" s="3" t="s">
        <v>37</v>
      </c>
      <c r="Z42" s="28" t="s">
        <v>37</v>
      </c>
    </row>
    <row r="43" spans="1:26" x14ac:dyDescent="0.2">
      <c r="A43" s="3"/>
      <c r="B43" s="14"/>
      <c r="C43" s="20"/>
      <c r="D43" s="5"/>
      <c r="E43" s="1"/>
      <c r="F43" s="9"/>
      <c r="G43" s="20"/>
      <c r="H43" s="5"/>
      <c r="I43" s="1"/>
      <c r="J43" s="9"/>
      <c r="K43" s="20"/>
      <c r="L43" s="5"/>
      <c r="M43" s="1"/>
      <c r="N43" s="9"/>
      <c r="O43" s="20"/>
      <c r="P43" s="5">
        <f t="shared" si="6"/>
        <v>0</v>
      </c>
      <c r="Q43" s="1"/>
      <c r="R43" s="9"/>
      <c r="S43" s="20"/>
      <c r="T43" s="5"/>
      <c r="U43" s="1"/>
      <c r="V43" s="9"/>
      <c r="W43" s="20"/>
      <c r="X43" s="5">
        <v>2.5</v>
      </c>
      <c r="Y43" s="1">
        <f>X43*2</f>
        <v>5</v>
      </c>
      <c r="Z43" s="9">
        <f>SUM(Y43*52*B51)</f>
        <v>51979.356</v>
      </c>
    </row>
    <row r="44" spans="1:26" x14ac:dyDescent="0.2">
      <c r="A44" s="26" t="s">
        <v>41</v>
      </c>
      <c r="B44" s="14"/>
      <c r="C44" s="20"/>
      <c r="D44" s="5"/>
      <c r="E44" s="1"/>
      <c r="F44" s="9"/>
      <c r="G44" s="20"/>
      <c r="H44" s="5"/>
      <c r="I44" s="1"/>
      <c r="J44" s="9"/>
      <c r="K44" s="20"/>
      <c r="L44" s="5"/>
      <c r="M44" s="1"/>
      <c r="N44" s="9"/>
      <c r="O44" s="20"/>
      <c r="P44" s="5">
        <f t="shared" si="6"/>
        <v>0</v>
      </c>
      <c r="Q44" s="1"/>
      <c r="R44" s="9"/>
      <c r="S44" s="20" t="s">
        <v>37</v>
      </c>
      <c r="T44" s="27" t="s">
        <v>37</v>
      </c>
      <c r="U44" s="1"/>
      <c r="V44" s="9"/>
      <c r="W44" s="20"/>
      <c r="X44" s="27" t="s">
        <v>37</v>
      </c>
      <c r="Y44" s="1"/>
      <c r="Z44" s="9"/>
    </row>
    <row r="45" spans="1:26" x14ac:dyDescent="0.2">
      <c r="A45" s="3" t="s">
        <v>8</v>
      </c>
      <c r="B45" s="14">
        <v>53</v>
      </c>
      <c r="C45" s="20">
        <v>52.5</v>
      </c>
      <c r="D45" s="5">
        <f t="shared" ref="D45" si="73">C45-B45</f>
        <v>-0.5</v>
      </c>
      <c r="E45" s="1">
        <f t="shared" ref="E45" si="74">D45*2</f>
        <v>-1</v>
      </c>
      <c r="F45" s="9">
        <f>E45*52*$B$51</f>
        <v>-10395.8712</v>
      </c>
      <c r="G45" s="20">
        <v>52</v>
      </c>
      <c r="H45" s="5">
        <f t="shared" ref="H45" si="75">G45-B45</f>
        <v>-1</v>
      </c>
      <c r="I45" s="1">
        <f t="shared" ref="I45" si="76">H45*2</f>
        <v>-2</v>
      </c>
      <c r="J45" s="9">
        <f>I45*52*$B$51</f>
        <v>-20791.742399999999</v>
      </c>
      <c r="K45" s="20">
        <v>51.5</v>
      </c>
      <c r="L45" s="5">
        <f t="shared" ref="L45" si="77">K45-B45</f>
        <v>-1.5</v>
      </c>
      <c r="M45" s="1">
        <f t="shared" ref="M45" si="78">L45*2</f>
        <v>-3</v>
      </c>
      <c r="N45" s="9">
        <f>M45*52*$B$51</f>
        <v>-31187.613600000001</v>
      </c>
      <c r="O45" s="20">
        <v>51</v>
      </c>
      <c r="P45" s="5">
        <f t="shared" si="6"/>
        <v>-2</v>
      </c>
      <c r="Q45" s="1">
        <f t="shared" ref="Q45:Q48" si="79">P45*2</f>
        <v>-4</v>
      </c>
      <c r="R45" s="9">
        <f>Q45*52*$B$51</f>
        <v>-41583.484799999998</v>
      </c>
      <c r="S45" s="20">
        <v>53</v>
      </c>
      <c r="T45" s="5">
        <f>SUM(S45-B45)</f>
        <v>0</v>
      </c>
      <c r="U45" s="1">
        <f t="shared" ref="U45:U48" si="80">T45*2</f>
        <v>0</v>
      </c>
      <c r="V45" s="9">
        <f>U45*52*$B$51</f>
        <v>0</v>
      </c>
      <c r="W45" s="20">
        <v>52.5</v>
      </c>
      <c r="X45" s="27" t="s">
        <v>37</v>
      </c>
      <c r="Y45" s="3" t="s">
        <v>37</v>
      </c>
      <c r="Z45" s="28" t="s">
        <v>37</v>
      </c>
    </row>
    <row r="46" spans="1:26" x14ac:dyDescent="0.2">
      <c r="A46" s="3" t="s">
        <v>9</v>
      </c>
      <c r="B46" s="14">
        <v>53.75</v>
      </c>
      <c r="C46" s="20">
        <v>52.5</v>
      </c>
      <c r="D46" s="5">
        <f t="shared" si="60"/>
        <v>-1.25</v>
      </c>
      <c r="E46" s="1">
        <f t="shared" si="61"/>
        <v>-2.5</v>
      </c>
      <c r="F46" s="9">
        <f>E46*52*$B$51</f>
        <v>-25989.678</v>
      </c>
      <c r="G46" s="20">
        <v>52</v>
      </c>
      <c r="H46" s="5">
        <f t="shared" si="62"/>
        <v>-1.75</v>
      </c>
      <c r="I46" s="1">
        <f t="shared" si="63"/>
        <v>-3.5</v>
      </c>
      <c r="J46" s="9">
        <f>I46*52*$B$51</f>
        <v>-36385.549200000001</v>
      </c>
      <c r="K46" s="20">
        <v>51.5</v>
      </c>
      <c r="L46" s="5">
        <f t="shared" si="26"/>
        <v>-2.25</v>
      </c>
      <c r="M46" s="1">
        <f t="shared" si="64"/>
        <v>-4.5</v>
      </c>
      <c r="N46" s="9">
        <f>M46*52*$B$51</f>
        <v>-46781.420400000003</v>
      </c>
      <c r="O46" s="20">
        <v>51</v>
      </c>
      <c r="P46" s="5">
        <f t="shared" si="6"/>
        <v>-2.75</v>
      </c>
      <c r="Q46" s="1">
        <f t="shared" si="79"/>
        <v>-5.5</v>
      </c>
      <c r="R46" s="9">
        <f>Q46*52*$B$51</f>
        <v>-57177.291600000004</v>
      </c>
      <c r="S46" s="20">
        <v>53</v>
      </c>
      <c r="T46" s="5">
        <f>SUM(S46-B46)</f>
        <v>-0.75</v>
      </c>
      <c r="U46" s="1">
        <f t="shared" si="80"/>
        <v>-1.5</v>
      </c>
      <c r="V46" s="9">
        <f>U46*52*$B$51</f>
        <v>-15593.8068</v>
      </c>
      <c r="W46" s="20">
        <v>52.5</v>
      </c>
      <c r="X46" s="27" t="s">
        <v>37</v>
      </c>
      <c r="Y46" s="3" t="s">
        <v>37</v>
      </c>
      <c r="Z46" s="28" t="s">
        <v>37</v>
      </c>
    </row>
    <row r="47" spans="1:26" x14ac:dyDescent="0.2">
      <c r="A47" s="3" t="s">
        <v>10</v>
      </c>
      <c r="B47" s="14">
        <v>53.25</v>
      </c>
      <c r="C47" s="20">
        <v>52.5</v>
      </c>
      <c r="D47" s="5">
        <f t="shared" si="60"/>
        <v>-0.75</v>
      </c>
      <c r="E47" s="1">
        <f t="shared" si="61"/>
        <v>-1.5</v>
      </c>
      <c r="F47" s="9">
        <f>E47*52*$B$51</f>
        <v>-15593.8068</v>
      </c>
      <c r="G47" s="20">
        <v>52</v>
      </c>
      <c r="H47" s="5">
        <f t="shared" si="62"/>
        <v>-1.25</v>
      </c>
      <c r="I47" s="1">
        <f t="shared" si="63"/>
        <v>-2.5</v>
      </c>
      <c r="J47" s="9">
        <f>I47*52*$B$51</f>
        <v>-25989.678</v>
      </c>
      <c r="K47" s="20">
        <v>51.5</v>
      </c>
      <c r="L47" s="5">
        <f t="shared" si="26"/>
        <v>-1.75</v>
      </c>
      <c r="M47" s="1">
        <f t="shared" si="64"/>
        <v>-3.5</v>
      </c>
      <c r="N47" s="9">
        <f>M47*52*$B$51</f>
        <v>-36385.549200000001</v>
      </c>
      <c r="O47" s="20">
        <v>51</v>
      </c>
      <c r="P47" s="5">
        <f t="shared" si="6"/>
        <v>-2.25</v>
      </c>
      <c r="Q47" s="1">
        <f t="shared" si="79"/>
        <v>-4.5</v>
      </c>
      <c r="R47" s="9">
        <f>Q47*52*$B$51</f>
        <v>-46781.420400000003</v>
      </c>
      <c r="S47" s="20">
        <v>53</v>
      </c>
      <c r="T47" s="5">
        <f>SUM(S47-B47)</f>
        <v>-0.25</v>
      </c>
      <c r="U47" s="1">
        <f t="shared" si="80"/>
        <v>-0.5</v>
      </c>
      <c r="V47" s="9">
        <f>U47*52*$B$51</f>
        <v>-5197.9355999999998</v>
      </c>
      <c r="W47" s="20">
        <v>52.5</v>
      </c>
      <c r="X47" s="27" t="s">
        <v>37</v>
      </c>
      <c r="Y47" s="3" t="s">
        <v>37</v>
      </c>
      <c r="Z47" s="28" t="s">
        <v>37</v>
      </c>
    </row>
    <row r="48" spans="1:26" x14ac:dyDescent="0.2">
      <c r="A48" s="4" t="s">
        <v>34</v>
      </c>
      <c r="B48" s="14">
        <v>52.5</v>
      </c>
      <c r="C48" s="20">
        <v>52.5</v>
      </c>
      <c r="D48" s="5"/>
      <c r="E48" s="1"/>
      <c r="F48" s="9">
        <f>E48*52*$B$51</f>
        <v>0</v>
      </c>
      <c r="G48" s="20">
        <v>52</v>
      </c>
      <c r="H48" s="5">
        <f t="shared" si="62"/>
        <v>-0.5</v>
      </c>
      <c r="I48" s="1">
        <f t="shared" si="63"/>
        <v>-1</v>
      </c>
      <c r="J48" s="9">
        <f>I48*52*$B$51</f>
        <v>-10395.8712</v>
      </c>
      <c r="K48" s="20">
        <v>51.5</v>
      </c>
      <c r="L48" s="5">
        <f t="shared" si="26"/>
        <v>-1</v>
      </c>
      <c r="M48" s="1">
        <f t="shared" si="64"/>
        <v>-2</v>
      </c>
      <c r="N48" s="9">
        <f>M48*52*$B$51</f>
        <v>-20791.742399999999</v>
      </c>
      <c r="O48" s="20">
        <v>51</v>
      </c>
      <c r="P48" s="5">
        <f t="shared" si="6"/>
        <v>-1.5</v>
      </c>
      <c r="Q48" s="1">
        <f t="shared" si="79"/>
        <v>-3</v>
      </c>
      <c r="R48" s="9">
        <f>Q48*52*$B$51</f>
        <v>-31187.613600000001</v>
      </c>
      <c r="S48" s="20">
        <v>53</v>
      </c>
      <c r="T48" s="5">
        <f>SUM(S48-B48)</f>
        <v>0.5</v>
      </c>
      <c r="U48" s="1">
        <f t="shared" si="80"/>
        <v>1</v>
      </c>
      <c r="V48" s="9">
        <f>U48*52*$B$51</f>
        <v>10395.8712</v>
      </c>
      <c r="W48" s="20">
        <v>52.5</v>
      </c>
      <c r="X48" s="27" t="s">
        <v>37</v>
      </c>
      <c r="Y48" s="1"/>
      <c r="Z48" s="28" t="s">
        <v>37</v>
      </c>
    </row>
    <row r="49" spans="1:26" x14ac:dyDescent="0.2">
      <c r="A49" s="3"/>
      <c r="B49" s="14"/>
      <c r="C49" s="20"/>
      <c r="D49" s="1"/>
      <c r="E49" s="1"/>
      <c r="F49" s="9"/>
      <c r="G49" s="20"/>
      <c r="H49" s="1"/>
      <c r="I49" s="1"/>
      <c r="J49" s="9"/>
      <c r="K49" s="20"/>
      <c r="L49" s="1"/>
      <c r="M49" s="1"/>
      <c r="N49" s="9"/>
      <c r="O49" s="20"/>
      <c r="P49" s="1"/>
      <c r="Q49" s="1"/>
      <c r="R49" s="9"/>
      <c r="S49" s="20" t="s">
        <v>37</v>
      </c>
      <c r="T49" s="27" t="s">
        <v>37</v>
      </c>
      <c r="U49" s="1"/>
      <c r="V49" s="9"/>
      <c r="W49" s="20"/>
      <c r="X49" s="5">
        <v>2.5</v>
      </c>
      <c r="Y49" s="1">
        <f>X49*2</f>
        <v>5</v>
      </c>
      <c r="Z49" s="9">
        <f>SUM(Y49*52*B51)</f>
        <v>51979.356</v>
      </c>
    </row>
    <row r="50" spans="1:26" ht="13.5" thickBot="1" x14ac:dyDescent="0.25">
      <c r="A50" s="1" t="s">
        <v>14</v>
      </c>
      <c r="B50" s="16">
        <f>SUM(B2:B49)/28</f>
        <v>52.712499999999999</v>
      </c>
      <c r="C50" s="21"/>
      <c r="D50" s="10"/>
      <c r="E50" s="10"/>
      <c r="F50" s="23">
        <f>SUM(F2:F49)</f>
        <v>-123710.86728000008</v>
      </c>
      <c r="G50" s="24"/>
      <c r="H50" s="25"/>
      <c r="I50" s="25"/>
      <c r="J50" s="23">
        <f>SUM(J2:J49)</f>
        <v>-414795.26088000002</v>
      </c>
      <c r="K50" s="24"/>
      <c r="L50" s="25"/>
      <c r="M50" s="25"/>
      <c r="N50" s="23">
        <f>SUM(N2:N49)</f>
        <v>-705879.65448000014</v>
      </c>
      <c r="O50" s="24"/>
      <c r="P50" s="25"/>
      <c r="Q50" s="25"/>
      <c r="R50" s="23">
        <f>SUM(R2:R49)</f>
        <v>-996964.0480800001</v>
      </c>
      <c r="S50" s="24"/>
      <c r="T50" s="25"/>
      <c r="U50" s="25"/>
      <c r="V50" s="23">
        <f>SUM(V2:V49)</f>
        <v>167373.52631999998</v>
      </c>
      <c r="W50" s="21"/>
      <c r="X50" s="10"/>
      <c r="Y50" s="10"/>
      <c r="Z50" s="23">
        <f>SUM(Z2:Z49)</f>
        <v>311876.136</v>
      </c>
    </row>
    <row r="51" spans="1:26" x14ac:dyDescent="0.2">
      <c r="A51" t="s">
        <v>18</v>
      </c>
      <c r="B51" s="17">
        <f>197.55*1.012</f>
        <v>199.92060000000001</v>
      </c>
      <c r="C51" s="2" t="s">
        <v>23</v>
      </c>
    </row>
    <row r="52" spans="1:26" x14ac:dyDescent="0.2">
      <c r="B52" s="17"/>
      <c r="C52" s="2"/>
      <c r="W52" t="s">
        <v>45</v>
      </c>
      <c r="Z52" s="30">
        <v>123711</v>
      </c>
    </row>
    <row r="53" spans="1:26" x14ac:dyDescent="0.2">
      <c r="A53" t="s">
        <v>48</v>
      </c>
      <c r="W53" s="29" t="s">
        <v>46</v>
      </c>
      <c r="Z53" s="30">
        <v>170000</v>
      </c>
    </row>
    <row r="54" spans="1:26" x14ac:dyDescent="0.2">
      <c r="A54" t="s">
        <v>49</v>
      </c>
      <c r="B54" s="31">
        <f>SUM(B51)*2*52</f>
        <v>20791.742399999999</v>
      </c>
      <c r="W54" s="29"/>
      <c r="Z54" s="30"/>
    </row>
    <row r="55" spans="1:26" ht="13.5" thickBot="1" x14ac:dyDescent="0.25">
      <c r="B55" s="31"/>
      <c r="W55" s="29"/>
      <c r="Z55" s="32">
        <f>SUM(Z53:Z54)</f>
        <v>170000</v>
      </c>
    </row>
    <row r="56" spans="1:26" ht="13.5" thickTop="1" x14ac:dyDescent="0.2">
      <c r="A56" t="s">
        <v>51</v>
      </c>
      <c r="B56" s="31"/>
      <c r="W56" s="29"/>
    </row>
    <row r="57" spans="1:26" x14ac:dyDescent="0.2">
      <c r="A57" t="s">
        <v>52</v>
      </c>
      <c r="B57" s="31">
        <f>170000/(B51*2*26)</f>
        <v>16.352645846554928</v>
      </c>
      <c r="W57" s="29"/>
    </row>
    <row r="58" spans="1:26" x14ac:dyDescent="0.2">
      <c r="B58" s="31"/>
      <c r="W58" s="29"/>
    </row>
    <row r="59" spans="1:26" x14ac:dyDescent="0.2">
      <c r="A59" t="s">
        <v>53</v>
      </c>
      <c r="B59" s="31"/>
      <c r="W59" s="29"/>
    </row>
    <row r="60" spans="1:26" x14ac:dyDescent="0.2">
      <c r="A60" t="s">
        <v>47</v>
      </c>
      <c r="B60" s="31"/>
    </row>
  </sheetData>
  <pageMargins left="0.70866141732283472" right="0.70866141732283472" top="0.35433070866141736" bottom="0.35433070866141736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2DE46F-03B5-4872-B2BE-08DCB64D6F43}"/>
</file>

<file path=customXml/itemProps2.xml><?xml version="1.0" encoding="utf-8"?>
<ds:datastoreItem xmlns:ds="http://schemas.openxmlformats.org/officeDocument/2006/customXml" ds:itemID="{60054EFA-F6E3-477A-A222-E7253BAA2435}"/>
</file>

<file path=customXml/itemProps3.xml><?xml version="1.0" encoding="utf-8"?>
<ds:datastoreItem xmlns:ds="http://schemas.openxmlformats.org/officeDocument/2006/customXml" ds:itemID="{14E64EFA-CDE5-4997-9E6D-D6A074D9C8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gældende åbningstid</vt:lpstr>
      <vt:lpstr>Flexible åbningtider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Dagpasning åbningstider</dc:title>
  <dc:subject>ØVRIGE</dc:subject>
  <dc:creator>JEPO</dc:creator>
  <dc:description>Regulering af budget for daginstitutionerne som følge af ændrede åbningstider 2007</dc:description>
  <cp:lastModifiedBy>Windows User</cp:lastModifiedBy>
  <cp:lastPrinted>2013-03-12T10:23:45Z</cp:lastPrinted>
  <dcterms:created xsi:type="dcterms:W3CDTF">1996-11-12T13:28:11Z</dcterms:created>
  <dcterms:modified xsi:type="dcterms:W3CDTF">2013-03-12T10:27:37Z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